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7515" windowHeight="309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E37" i="1"/>
  <c r="U37" s="1"/>
  <c r="V37" s="1"/>
  <c r="W37" s="1"/>
  <c r="Y37" s="1"/>
  <c r="E7"/>
  <c r="AJ7" s="1"/>
  <c r="AK7" s="1"/>
  <c r="AL7" s="1"/>
  <c r="AN7" s="1"/>
  <c r="U7"/>
  <c r="V7" s="1"/>
  <c r="W7" s="1"/>
  <c r="Y7" s="1"/>
  <c r="E8"/>
  <c r="AJ8" s="1"/>
  <c r="AK8" s="1"/>
  <c r="AL8" s="1"/>
  <c r="AN8" s="1"/>
  <c r="E9"/>
  <c r="AJ9" s="1"/>
  <c r="AK9" s="1"/>
  <c r="AL9" s="1"/>
  <c r="AN9" s="1"/>
  <c r="E10"/>
  <c r="AJ10" s="1"/>
  <c r="AK10" s="1"/>
  <c r="AL10" s="1"/>
  <c r="AN10" s="1"/>
  <c r="E11"/>
  <c r="AJ11"/>
  <c r="AK11" s="1"/>
  <c r="AL11" s="1"/>
  <c r="AN11" s="1"/>
  <c r="E12"/>
  <c r="AJ12" s="1"/>
  <c r="AK12" s="1"/>
  <c r="AL12" s="1"/>
  <c r="AN12" s="1"/>
  <c r="E13"/>
  <c r="AJ13" s="1"/>
  <c r="AK13" s="1"/>
  <c r="AL13" s="1"/>
  <c r="AN13" s="1"/>
  <c r="E14"/>
  <c r="AJ14" s="1"/>
  <c r="AK14" s="1"/>
  <c r="AL14" s="1"/>
  <c r="AN14" s="1"/>
  <c r="E15"/>
  <c r="AJ15"/>
  <c r="AK15" s="1"/>
  <c r="AL15" s="1"/>
  <c r="AN15" s="1"/>
  <c r="E16"/>
  <c r="AJ16" s="1"/>
  <c r="AK16" s="1"/>
  <c r="AL16" s="1"/>
  <c r="AN16" s="1"/>
  <c r="E17"/>
  <c r="AJ17" s="1"/>
  <c r="AK17" s="1"/>
  <c r="AL17" s="1"/>
  <c r="AN17" s="1"/>
  <c r="E18"/>
  <c r="AJ18" s="1"/>
  <c r="AK18" s="1"/>
  <c r="AL18" s="1"/>
  <c r="AN18" s="1"/>
  <c r="E19"/>
  <c r="AJ19"/>
  <c r="AK19" s="1"/>
  <c r="AL19" s="1"/>
  <c r="AN19" s="1"/>
  <c r="E20"/>
  <c r="AJ20" s="1"/>
  <c r="AK20" s="1"/>
  <c r="AL20" s="1"/>
  <c r="AN20" s="1"/>
  <c r="E21"/>
  <c r="AJ21" s="1"/>
  <c r="AK21" s="1"/>
  <c r="AL21" s="1"/>
  <c r="AN21" s="1"/>
  <c r="E22"/>
  <c r="AJ22" s="1"/>
  <c r="AK22" s="1"/>
  <c r="AL22" s="1"/>
  <c r="AN22" s="1"/>
  <c r="E23"/>
  <c r="AJ23"/>
  <c r="AK23" s="1"/>
  <c r="AL23" s="1"/>
  <c r="AN23" s="1"/>
  <c r="E24"/>
  <c r="AJ24" s="1"/>
  <c r="AK24" s="1"/>
  <c r="AL24" s="1"/>
  <c r="AN24" s="1"/>
  <c r="E25"/>
  <c r="AJ25" s="1"/>
  <c r="AK25" s="1"/>
  <c r="AL25" s="1"/>
  <c r="AN25" s="1"/>
  <c r="E26"/>
  <c r="AJ26" s="1"/>
  <c r="AK26" s="1"/>
  <c r="AL26" s="1"/>
  <c r="AN26" s="1"/>
  <c r="E27"/>
  <c r="AJ27"/>
  <c r="AK27" s="1"/>
  <c r="AL27" s="1"/>
  <c r="AN27" s="1"/>
  <c r="E28"/>
  <c r="AJ28" s="1"/>
  <c r="AK28" s="1"/>
  <c r="AL28" s="1"/>
  <c r="AN28" s="1"/>
  <c r="E29"/>
  <c r="AJ29" s="1"/>
  <c r="AK29" s="1"/>
  <c r="AL29" s="1"/>
  <c r="AN29" s="1"/>
  <c r="E30"/>
  <c r="AJ30" s="1"/>
  <c r="AK30" s="1"/>
  <c r="AL30" s="1"/>
  <c r="AN30" s="1"/>
  <c r="E31"/>
  <c r="AJ31"/>
  <c r="AK31" s="1"/>
  <c r="AL31" s="1"/>
  <c r="AN31" s="1"/>
  <c r="E32"/>
  <c r="AJ32" s="1"/>
  <c r="AK32" s="1"/>
  <c r="AL32" s="1"/>
  <c r="AN32" s="1"/>
  <c r="E33"/>
  <c r="AJ33" s="1"/>
  <c r="AK33" s="1"/>
  <c r="AL33" s="1"/>
  <c r="AN33" s="1"/>
  <c r="E34"/>
  <c r="AJ34" s="1"/>
  <c r="AK34" s="1"/>
  <c r="AL34" s="1"/>
  <c r="AN34" s="1"/>
  <c r="E35"/>
  <c r="AJ35"/>
  <c r="AK35" s="1"/>
  <c r="AL35" s="1"/>
  <c r="AN35" s="1"/>
  <c r="E36"/>
  <c r="AJ36" s="1"/>
  <c r="AK36" s="1"/>
  <c r="AL36" s="1"/>
  <c r="AN36" s="1"/>
  <c r="E6"/>
  <c r="AJ6" s="1"/>
  <c r="AK6" s="1"/>
  <c r="AL6" s="1"/>
  <c r="AN6" s="1"/>
  <c r="V42"/>
  <c r="AO15"/>
  <c r="AP15"/>
  <c r="AQ15" s="1"/>
  <c r="AS15" s="1"/>
  <c r="AO27"/>
  <c r="AP27"/>
  <c r="AQ27" s="1"/>
  <c r="AS27" s="1"/>
  <c r="AO8"/>
  <c r="AP8"/>
  <c r="AQ8" s="1"/>
  <c r="AS8" s="1"/>
  <c r="AO11"/>
  <c r="AP11"/>
  <c r="AQ11" s="1"/>
  <c r="AS11" s="1"/>
  <c r="AO12"/>
  <c r="AP12"/>
  <c r="AQ12" s="1"/>
  <c r="AS12" s="1"/>
  <c r="AO16"/>
  <c r="AP16"/>
  <c r="AQ16" s="1"/>
  <c r="AS16" s="1"/>
  <c r="AO19"/>
  <c r="AP19"/>
  <c r="AQ19" s="1"/>
  <c r="AS19" s="1"/>
  <c r="AO23"/>
  <c r="AP23"/>
  <c r="AQ23" s="1"/>
  <c r="AS23" s="1"/>
  <c r="AO31"/>
  <c r="AP31"/>
  <c r="AQ31" s="1"/>
  <c r="AS31" s="1"/>
  <c r="AO35"/>
  <c r="AP35"/>
  <c r="AQ35" s="1"/>
  <c r="AS35" s="1"/>
  <c r="AO37"/>
  <c r="AP37"/>
  <c r="AQ37" s="1"/>
  <c r="AS37" s="1"/>
  <c r="C6"/>
  <c r="H7"/>
  <c r="I7" s="1"/>
  <c r="J7" s="1"/>
  <c r="N7" s="1"/>
  <c r="B7"/>
  <c r="D7"/>
  <c r="H8"/>
  <c r="I8"/>
  <c r="J8" s="1"/>
  <c r="N8" s="1"/>
  <c r="P8"/>
  <c r="Q8"/>
  <c r="R8" s="1"/>
  <c r="T8" s="1"/>
  <c r="Z8"/>
  <c r="AA8"/>
  <c r="AB8" s="1"/>
  <c r="AD8" s="1"/>
  <c r="AE8"/>
  <c r="AF8"/>
  <c r="AG8" s="1"/>
  <c r="AI8" s="1"/>
  <c r="B8"/>
  <c r="C8"/>
  <c r="D8"/>
  <c r="P9"/>
  <c r="Q9" s="1"/>
  <c r="R9" s="1"/>
  <c r="T9" s="1"/>
  <c r="AE9"/>
  <c r="AF9" s="1"/>
  <c r="AG9" s="1"/>
  <c r="AI9" s="1"/>
  <c r="C9"/>
  <c r="AE11"/>
  <c r="AF11" s="1"/>
  <c r="AG11" s="1"/>
  <c r="AI11" s="1"/>
  <c r="AE12"/>
  <c r="AF12" s="1"/>
  <c r="AG12" s="1"/>
  <c r="AI12" s="1"/>
  <c r="AE13"/>
  <c r="AF13" s="1"/>
  <c r="AG13" s="1"/>
  <c r="AI13" s="1"/>
  <c r="AE14"/>
  <c r="AF14" s="1"/>
  <c r="AG14" s="1"/>
  <c r="AI14" s="1"/>
  <c r="AE15"/>
  <c r="AF15" s="1"/>
  <c r="AG15" s="1"/>
  <c r="AI15" s="1"/>
  <c r="AE16"/>
  <c r="AF16" s="1"/>
  <c r="AG16" s="1"/>
  <c r="AI16" s="1"/>
  <c r="AE17"/>
  <c r="AF17" s="1"/>
  <c r="AG17" s="1"/>
  <c r="AI17" s="1"/>
  <c r="AE18"/>
  <c r="AF18" s="1"/>
  <c r="AG18" s="1"/>
  <c r="AI18" s="1"/>
  <c r="AE19"/>
  <c r="AF19" s="1"/>
  <c r="AG19" s="1"/>
  <c r="AI19" s="1"/>
  <c r="AE20"/>
  <c r="AF20" s="1"/>
  <c r="AG20" s="1"/>
  <c r="AI20" s="1"/>
  <c r="AE21"/>
  <c r="AF21" s="1"/>
  <c r="AG21" s="1"/>
  <c r="AI21" s="1"/>
  <c r="AE22"/>
  <c r="AF22" s="1"/>
  <c r="AG22" s="1"/>
  <c r="AI22" s="1"/>
  <c r="AE23"/>
  <c r="AF23" s="1"/>
  <c r="AG23" s="1"/>
  <c r="AI23" s="1"/>
  <c r="AE24"/>
  <c r="AF24" s="1"/>
  <c r="AG24" s="1"/>
  <c r="AI24" s="1"/>
  <c r="AE25"/>
  <c r="AF25" s="1"/>
  <c r="AG25" s="1"/>
  <c r="AI25" s="1"/>
  <c r="AE26"/>
  <c r="AF26" s="1"/>
  <c r="AG26" s="1"/>
  <c r="AI26" s="1"/>
  <c r="AE27"/>
  <c r="AF27" s="1"/>
  <c r="AG27" s="1"/>
  <c r="AI27" s="1"/>
  <c r="AE28"/>
  <c r="AF28" s="1"/>
  <c r="AG28" s="1"/>
  <c r="AI28" s="1"/>
  <c r="AE29"/>
  <c r="AF29" s="1"/>
  <c r="AG29" s="1"/>
  <c r="AI29" s="1"/>
  <c r="AE30"/>
  <c r="AF30" s="1"/>
  <c r="AG30" s="1"/>
  <c r="AI30" s="1"/>
  <c r="AE31"/>
  <c r="AF31" s="1"/>
  <c r="AG31" s="1"/>
  <c r="AI31" s="1"/>
  <c r="AE32"/>
  <c r="AF32" s="1"/>
  <c r="AG32" s="1"/>
  <c r="AI32" s="1"/>
  <c r="AE33"/>
  <c r="AF33" s="1"/>
  <c r="AG33" s="1"/>
  <c r="AI33" s="1"/>
  <c r="AE34"/>
  <c r="AF34" s="1"/>
  <c r="AG34" s="1"/>
  <c r="AI34" s="1"/>
  <c r="AE35"/>
  <c r="AF35" s="1"/>
  <c r="AG35" s="1"/>
  <c r="AI35" s="1"/>
  <c r="AE36"/>
  <c r="AF36" s="1"/>
  <c r="AG36" s="1"/>
  <c r="AI36" s="1"/>
  <c r="AE37"/>
  <c r="AF37" s="1"/>
  <c r="AG37" s="1"/>
  <c r="AI37" s="1"/>
  <c r="AE10"/>
  <c r="AF10" s="1"/>
  <c r="AG10" s="1"/>
  <c r="AI10" s="1"/>
  <c r="H26"/>
  <c r="I26" s="1"/>
  <c r="J26" s="1"/>
  <c r="N26" s="1"/>
  <c r="H27"/>
  <c r="I27" s="1"/>
  <c r="J27" s="1"/>
  <c r="N27" s="1"/>
  <c r="H28"/>
  <c r="I28" s="1"/>
  <c r="J28" s="1"/>
  <c r="N28" s="1"/>
  <c r="H29"/>
  <c r="I29" s="1"/>
  <c r="J29" s="1"/>
  <c r="N29" s="1"/>
  <c r="H30"/>
  <c r="I30" s="1"/>
  <c r="J30" s="1"/>
  <c r="N30" s="1"/>
  <c r="H31"/>
  <c r="I31" s="1"/>
  <c r="J31" s="1"/>
  <c r="N31" s="1"/>
  <c r="H32"/>
  <c r="I32" s="1"/>
  <c r="J32" s="1"/>
  <c r="N32" s="1"/>
  <c r="H33"/>
  <c r="I33" s="1"/>
  <c r="J33" s="1"/>
  <c r="N33" s="1"/>
  <c r="H34"/>
  <c r="I34" s="1"/>
  <c r="J34" s="1"/>
  <c r="N34" s="1"/>
  <c r="H35"/>
  <c r="I35" s="1"/>
  <c r="J35" s="1"/>
  <c r="N35" s="1"/>
  <c r="H36"/>
  <c r="I36" s="1"/>
  <c r="J36" s="1"/>
  <c r="N36" s="1"/>
  <c r="H37"/>
  <c r="I37" s="1"/>
  <c r="J37" s="1"/>
  <c r="N37" s="1"/>
  <c r="H12"/>
  <c r="I12" s="1"/>
  <c r="J12" s="1"/>
  <c r="N12" s="1"/>
  <c r="H13"/>
  <c r="I13" s="1"/>
  <c r="J13" s="1"/>
  <c r="N13" s="1"/>
  <c r="H14"/>
  <c r="I14" s="1"/>
  <c r="J14" s="1"/>
  <c r="N14" s="1"/>
  <c r="H15"/>
  <c r="I15" s="1"/>
  <c r="J15" s="1"/>
  <c r="N15" s="1"/>
  <c r="H16"/>
  <c r="I16" s="1"/>
  <c r="J16" s="1"/>
  <c r="N16" s="1"/>
  <c r="H17"/>
  <c r="I17" s="1"/>
  <c r="J17" s="1"/>
  <c r="N17" s="1"/>
  <c r="H18"/>
  <c r="I18" s="1"/>
  <c r="J18" s="1"/>
  <c r="N18" s="1"/>
  <c r="H19"/>
  <c r="I19" s="1"/>
  <c r="J19" s="1"/>
  <c r="N19" s="1"/>
  <c r="H20"/>
  <c r="I20" s="1"/>
  <c r="J20" s="1"/>
  <c r="N20" s="1"/>
  <c r="H21"/>
  <c r="I21" s="1"/>
  <c r="J21" s="1"/>
  <c r="N21" s="1"/>
  <c r="H22"/>
  <c r="I22" s="1"/>
  <c r="J22" s="1"/>
  <c r="N22" s="1"/>
  <c r="H23"/>
  <c r="I23" s="1"/>
  <c r="J23" s="1"/>
  <c r="N23" s="1"/>
  <c r="H24"/>
  <c r="I24" s="1"/>
  <c r="J24" s="1"/>
  <c r="N24" s="1"/>
  <c r="H25"/>
  <c r="I25" s="1"/>
  <c r="J25" s="1"/>
  <c r="N25" s="1"/>
  <c r="H11"/>
  <c r="I11" s="1"/>
  <c r="J11" s="1"/>
  <c r="N11" s="1"/>
  <c r="H10"/>
  <c r="I10" s="1"/>
  <c r="J10" s="1"/>
  <c r="N10" s="1"/>
  <c r="O41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10"/>
  <c r="C10"/>
  <c r="C29"/>
  <c r="C30"/>
  <c r="C31"/>
  <c r="C32"/>
  <c r="C33"/>
  <c r="C34"/>
  <c r="C35"/>
  <c r="C36"/>
  <c r="C37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D10"/>
  <c r="D11"/>
  <c r="P10"/>
  <c r="Z10" s="1"/>
  <c r="AA10" s="1"/>
  <c r="AB10" s="1"/>
  <c r="AD10" s="1"/>
  <c r="P11"/>
  <c r="Z11" s="1"/>
  <c r="AA11" s="1"/>
  <c r="AB11" s="1"/>
  <c r="AD11" s="1"/>
  <c r="Q10"/>
  <c r="R10" s="1"/>
  <c r="T10" s="1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12"/>
  <c r="P13"/>
  <c r="Z13"/>
  <c r="AA13" s="1"/>
  <c r="AB13" s="1"/>
  <c r="AD13" s="1"/>
  <c r="P14"/>
  <c r="Z14" s="1"/>
  <c r="AA14" s="1"/>
  <c r="AB14" s="1"/>
  <c r="AD14" s="1"/>
  <c r="P15"/>
  <c r="Z15" s="1"/>
  <c r="AA15" s="1"/>
  <c r="AB15" s="1"/>
  <c r="AD15" s="1"/>
  <c r="P16"/>
  <c r="Z16" s="1"/>
  <c r="AA16" s="1"/>
  <c r="AB16" s="1"/>
  <c r="AD16" s="1"/>
  <c r="P17"/>
  <c r="Z17"/>
  <c r="AA17" s="1"/>
  <c r="AB17" s="1"/>
  <c r="AD17" s="1"/>
  <c r="P18"/>
  <c r="Z18" s="1"/>
  <c r="AA18" s="1"/>
  <c r="AB18" s="1"/>
  <c r="AD18" s="1"/>
  <c r="P19"/>
  <c r="Z19" s="1"/>
  <c r="AA19" s="1"/>
  <c r="AB19" s="1"/>
  <c r="AD19" s="1"/>
  <c r="P20"/>
  <c r="Z20" s="1"/>
  <c r="AA20"/>
  <c r="AB20" s="1"/>
  <c r="AD20" s="1"/>
  <c r="P21"/>
  <c r="Z21"/>
  <c r="AA21" s="1"/>
  <c r="AB21" s="1"/>
  <c r="AD21" s="1"/>
  <c r="P22"/>
  <c r="Z22" s="1"/>
  <c r="AA22" s="1"/>
  <c r="AB22" s="1"/>
  <c r="AD22" s="1"/>
  <c r="P23"/>
  <c r="Z23" s="1"/>
  <c r="AA23" s="1"/>
  <c r="AB23" s="1"/>
  <c r="AD23" s="1"/>
  <c r="P24"/>
  <c r="Z24" s="1"/>
  <c r="AA24"/>
  <c r="AB24" s="1"/>
  <c r="AD24" s="1"/>
  <c r="P25"/>
  <c r="Z25"/>
  <c r="AA25" s="1"/>
  <c r="AB25" s="1"/>
  <c r="AD25" s="1"/>
  <c r="P26"/>
  <c r="Z26" s="1"/>
  <c r="AA26" s="1"/>
  <c r="AB26" s="1"/>
  <c r="AD26" s="1"/>
  <c r="P27"/>
  <c r="Z27" s="1"/>
  <c r="AA27" s="1"/>
  <c r="AB27" s="1"/>
  <c r="AD27" s="1"/>
  <c r="P28"/>
  <c r="Z28" s="1"/>
  <c r="AA28"/>
  <c r="AB28" s="1"/>
  <c r="AD28" s="1"/>
  <c r="P29"/>
  <c r="Z29"/>
  <c r="AA29" s="1"/>
  <c r="AB29" s="1"/>
  <c r="AD29" s="1"/>
  <c r="P30"/>
  <c r="Z30" s="1"/>
  <c r="AA30" s="1"/>
  <c r="AB30" s="1"/>
  <c r="AD30" s="1"/>
  <c r="P31"/>
  <c r="Z31" s="1"/>
  <c r="AA31" s="1"/>
  <c r="AB31" s="1"/>
  <c r="AD31" s="1"/>
  <c r="P32"/>
  <c r="Z32" s="1"/>
  <c r="AA32"/>
  <c r="AB32" s="1"/>
  <c r="AD32" s="1"/>
  <c r="P33"/>
  <c r="Z33"/>
  <c r="AA33" s="1"/>
  <c r="AB33" s="1"/>
  <c r="AD33" s="1"/>
  <c r="P34"/>
  <c r="Z34" s="1"/>
  <c r="AA34" s="1"/>
  <c r="AB34" s="1"/>
  <c r="AD34" s="1"/>
  <c r="P35"/>
  <c r="Z35" s="1"/>
  <c r="AA35" s="1"/>
  <c r="AB35" s="1"/>
  <c r="AD35" s="1"/>
  <c r="P36"/>
  <c r="Z36" s="1"/>
  <c r="AA36"/>
  <c r="AB36" s="1"/>
  <c r="AD36" s="1"/>
  <c r="P37"/>
  <c r="Z37"/>
  <c r="AA37" s="1"/>
  <c r="AB37" s="1"/>
  <c r="AD37" s="1"/>
  <c r="P12"/>
  <c r="Z12" s="1"/>
  <c r="AA12" s="1"/>
  <c r="AB12" s="1"/>
  <c r="AD12" s="1"/>
  <c r="Q13"/>
  <c r="R13" s="1"/>
  <c r="T13" s="1"/>
  <c r="Q15"/>
  <c r="R15" s="1"/>
  <c r="T15" s="1"/>
  <c r="Q17"/>
  <c r="R17"/>
  <c r="T17" s="1"/>
  <c r="Q21"/>
  <c r="R21" s="1"/>
  <c r="T21" s="1"/>
  <c r="T29"/>
  <c r="Q33"/>
  <c r="R33" s="1"/>
  <c r="T33"/>
  <c r="Q37"/>
  <c r="R37" s="1"/>
  <c r="T37"/>
  <c r="Q25"/>
  <c r="R25"/>
  <c r="T25" s="1"/>
  <c r="Q29"/>
  <c r="Q28"/>
  <c r="R28" s="1"/>
  <c r="T28" s="1"/>
  <c r="Q24"/>
  <c r="R24" s="1"/>
  <c r="T24" s="1"/>
  <c r="Q36"/>
  <c r="R36" s="1"/>
  <c r="T36" s="1"/>
  <c r="Q32"/>
  <c r="R32" s="1"/>
  <c r="T32" s="1"/>
  <c r="Q20"/>
  <c r="R20" s="1"/>
  <c r="T20" s="1"/>
  <c r="Q18"/>
  <c r="R18" s="1"/>
  <c r="T18" s="1"/>
  <c r="Q14"/>
  <c r="R14" s="1"/>
  <c r="T14" s="1"/>
  <c r="Q11"/>
  <c r="R11" s="1"/>
  <c r="T11" s="1"/>
  <c r="U6"/>
  <c r="V6" s="1"/>
  <c r="W6" s="1"/>
  <c r="Y6" s="1"/>
  <c r="U35"/>
  <c r="V35" s="1"/>
  <c r="W35" s="1"/>
  <c r="Y35" s="1"/>
  <c r="U33"/>
  <c r="V33" s="1"/>
  <c r="W33" s="1"/>
  <c r="Y33" s="1"/>
  <c r="U31"/>
  <c r="V31" s="1"/>
  <c r="W31" s="1"/>
  <c r="Y31" s="1"/>
  <c r="U29"/>
  <c r="V29" s="1"/>
  <c r="W29" s="1"/>
  <c r="Y29" s="1"/>
  <c r="U27"/>
  <c r="V27" s="1"/>
  <c r="W27" s="1"/>
  <c r="Y27" s="1"/>
  <c r="U25"/>
  <c r="V25" s="1"/>
  <c r="W25" s="1"/>
  <c r="Y25" s="1"/>
  <c r="U23"/>
  <c r="V23" s="1"/>
  <c r="W23" s="1"/>
  <c r="Y23" s="1"/>
  <c r="U21"/>
  <c r="V21" s="1"/>
  <c r="W21" s="1"/>
  <c r="Y21" s="1"/>
  <c r="U19"/>
  <c r="V19" s="1"/>
  <c r="W19" s="1"/>
  <c r="Y19" s="1"/>
  <c r="U17"/>
  <c r="V17" s="1"/>
  <c r="W17" s="1"/>
  <c r="Y17" s="1"/>
  <c r="U15"/>
  <c r="V15" s="1"/>
  <c r="W15" s="1"/>
  <c r="Y15" s="1"/>
  <c r="U13"/>
  <c r="V13" s="1"/>
  <c r="W13" s="1"/>
  <c r="Y13" s="1"/>
  <c r="U11"/>
  <c r="V11" s="1"/>
  <c r="W11" s="1"/>
  <c r="Y11" s="1"/>
  <c r="U9"/>
  <c r="V9" s="1"/>
  <c r="W9" s="1"/>
  <c r="Y9" s="1"/>
  <c r="AJ37"/>
  <c r="AK37" s="1"/>
  <c r="AL37" s="1"/>
  <c r="AN37" s="1"/>
  <c r="Q12"/>
  <c r="R12" s="1"/>
  <c r="T12" s="1"/>
  <c r="U36"/>
  <c r="V36" s="1"/>
  <c r="W36" s="1"/>
  <c r="Y36" s="1"/>
  <c r="U34"/>
  <c r="V34" s="1"/>
  <c r="W34" s="1"/>
  <c r="Y34" s="1"/>
  <c r="U32"/>
  <c r="V32" s="1"/>
  <c r="W32" s="1"/>
  <c r="Y32" s="1"/>
  <c r="U30"/>
  <c r="V30" s="1"/>
  <c r="W30" s="1"/>
  <c r="Y30" s="1"/>
  <c r="U28"/>
  <c r="V28" s="1"/>
  <c r="W28" s="1"/>
  <c r="Y28" s="1"/>
  <c r="U26"/>
  <c r="V26" s="1"/>
  <c r="W26" s="1"/>
  <c r="Y26" s="1"/>
  <c r="U24"/>
  <c r="V24" s="1"/>
  <c r="W24" s="1"/>
  <c r="Y24" s="1"/>
  <c r="U22"/>
  <c r="V22" s="1"/>
  <c r="W22" s="1"/>
  <c r="Y22" s="1"/>
  <c r="U20"/>
  <c r="V20" s="1"/>
  <c r="W20" s="1"/>
  <c r="Y20" s="1"/>
  <c r="U18"/>
  <c r="V18" s="1"/>
  <c r="W18" s="1"/>
  <c r="Y18" s="1"/>
  <c r="U16"/>
  <c r="V16" s="1"/>
  <c r="W16" s="1"/>
  <c r="Y16" s="1"/>
  <c r="U14"/>
  <c r="V14" s="1"/>
  <c r="W14" s="1"/>
  <c r="Y14" s="1"/>
  <c r="U12"/>
  <c r="V12" s="1"/>
  <c r="W12" s="1"/>
  <c r="Y12" s="1"/>
  <c r="U10"/>
  <c r="V10" s="1"/>
  <c r="W10" s="1"/>
  <c r="Y10" s="1"/>
  <c r="U8"/>
  <c r="V8" s="1"/>
  <c r="W8" s="1"/>
  <c r="Y8" s="1"/>
  <c r="Q34" l="1"/>
  <c r="R34" s="1"/>
  <c r="T34" s="1"/>
  <c r="Q16"/>
  <c r="R16" s="1"/>
  <c r="T16" s="1"/>
  <c r="Q22"/>
  <c r="R22" s="1"/>
  <c r="T22" s="1"/>
  <c r="Q30"/>
  <c r="R30" s="1"/>
  <c r="T30" s="1"/>
  <c r="Q26"/>
  <c r="R26" s="1"/>
  <c r="T26" s="1"/>
  <c r="Q23"/>
  <c r="R23" s="1"/>
  <c r="T23" s="1"/>
  <c r="Q27"/>
  <c r="R27" s="1"/>
  <c r="T27" s="1"/>
  <c r="Q35"/>
  <c r="R35" s="1"/>
  <c r="T35" s="1"/>
  <c r="Q31"/>
  <c r="R31" s="1"/>
  <c r="T31" s="1"/>
  <c r="Q19"/>
  <c r="R19" s="1"/>
  <c r="T19" s="1"/>
  <c r="D9"/>
  <c r="B9"/>
  <c r="Z9"/>
  <c r="AA9" s="1"/>
  <c r="AB9" s="1"/>
  <c r="AD9" s="1"/>
  <c r="H9"/>
  <c r="I9" s="1"/>
  <c r="J9" s="1"/>
  <c r="N9" s="1"/>
  <c r="C7"/>
  <c r="AE7"/>
  <c r="AF7" s="1"/>
  <c r="AG7" s="1"/>
  <c r="AI7" s="1"/>
  <c r="P7"/>
  <c r="D6"/>
  <c r="B6"/>
  <c r="AE6"/>
  <c r="AF6" s="1"/>
  <c r="AG6" s="1"/>
  <c r="AI6" s="1"/>
  <c r="P6"/>
  <c r="H6"/>
  <c r="I6" s="1"/>
  <c r="J6" s="1"/>
  <c r="N6" s="1"/>
  <c r="AO6"/>
  <c r="AP6" s="1"/>
  <c r="AQ6" s="1"/>
  <c r="AS6" s="1"/>
  <c r="AO33"/>
  <c r="AP33" s="1"/>
  <c r="AQ33" s="1"/>
  <c r="AS33" s="1"/>
  <c r="AO29"/>
  <c r="AP29" s="1"/>
  <c r="AQ29" s="1"/>
  <c r="AS29" s="1"/>
  <c r="AO25"/>
  <c r="AP25" s="1"/>
  <c r="AQ25" s="1"/>
  <c r="AS25" s="1"/>
  <c r="AO21"/>
  <c r="AP21" s="1"/>
  <c r="AQ21" s="1"/>
  <c r="AS21" s="1"/>
  <c r="AO14"/>
  <c r="AP14" s="1"/>
  <c r="AQ14" s="1"/>
  <c r="AS14" s="1"/>
  <c r="AO13"/>
  <c r="AP13" s="1"/>
  <c r="AQ13" s="1"/>
  <c r="AS13" s="1"/>
  <c r="AO10"/>
  <c r="AP10" s="1"/>
  <c r="AQ10" s="1"/>
  <c r="AS10" s="1"/>
  <c r="AO9"/>
  <c r="AP9" s="1"/>
  <c r="AQ9" s="1"/>
  <c r="AS9" s="1"/>
  <c r="AO7"/>
  <c r="AP7" s="1"/>
  <c r="AQ7" s="1"/>
  <c r="AS7" s="1"/>
  <c r="AO17"/>
  <c r="AP17" s="1"/>
  <c r="AQ17" s="1"/>
  <c r="AS17" s="1"/>
  <c r="AO36"/>
  <c r="AP36" s="1"/>
  <c r="AQ36" s="1"/>
  <c r="AS36" s="1"/>
  <c r="AO34"/>
  <c r="AP34" s="1"/>
  <c r="AQ34" s="1"/>
  <c r="AS34" s="1"/>
  <c r="AO32"/>
  <c r="AP32" s="1"/>
  <c r="AQ32" s="1"/>
  <c r="AS32" s="1"/>
  <c r="AO30"/>
  <c r="AP30" s="1"/>
  <c r="AQ30" s="1"/>
  <c r="AS30" s="1"/>
  <c r="AO28"/>
  <c r="AP28" s="1"/>
  <c r="AQ28" s="1"/>
  <c r="AS28" s="1"/>
  <c r="AO26"/>
  <c r="AP26" s="1"/>
  <c r="AQ26" s="1"/>
  <c r="AS26" s="1"/>
  <c r="AO24"/>
  <c r="AP24" s="1"/>
  <c r="AQ24" s="1"/>
  <c r="AS24" s="1"/>
  <c r="AO22"/>
  <c r="AP22" s="1"/>
  <c r="AQ22" s="1"/>
  <c r="AS22" s="1"/>
  <c r="AO20"/>
  <c r="AP20" s="1"/>
  <c r="AQ20" s="1"/>
  <c r="AS20" s="1"/>
  <c r="AO18"/>
  <c r="AP18" s="1"/>
  <c r="AQ18" s="1"/>
  <c r="AS18" s="1"/>
  <c r="Q6" l="1"/>
  <c r="R6" s="1"/>
  <c r="T6" s="1"/>
  <c r="Z6"/>
  <c r="AA6" s="1"/>
  <c r="AB6" s="1"/>
  <c r="AD6" s="1"/>
  <c r="Q7"/>
  <c r="R7" s="1"/>
  <c r="T7" s="1"/>
  <c r="Z7"/>
  <c r="AA7" s="1"/>
  <c r="AB7" s="1"/>
  <c r="AD7" s="1"/>
</calcChain>
</file>

<file path=xl/sharedStrings.xml><?xml version="1.0" encoding="utf-8"?>
<sst xmlns="http://schemas.openxmlformats.org/spreadsheetml/2006/main" count="57" uniqueCount="21">
  <si>
    <t>400m</t>
  </si>
  <si>
    <t>min</t>
  </si>
  <si>
    <t>št.krogov</t>
  </si>
  <si>
    <t>sek</t>
  </si>
  <si>
    <t>300m</t>
  </si>
  <si>
    <t>200m</t>
  </si>
  <si>
    <t>100m</t>
  </si>
  <si>
    <t>800m</t>
  </si>
  <si>
    <t>1000m</t>
  </si>
  <si>
    <t>2400m</t>
  </si>
  <si>
    <t>2000m</t>
  </si>
  <si>
    <t>10.000m</t>
  </si>
  <si>
    <t>min, XXX</t>
  </si>
  <si>
    <t>1500m</t>
  </si>
  <si>
    <t>5000m</t>
  </si>
  <si>
    <t>Pripravil: Branko VREČAR, TK Šmarnogorska naveza</t>
  </si>
  <si>
    <t>št. krogov</t>
  </si>
  <si>
    <t>http://www2.arnes.si/~sspbvrec/Tek/TABELA/</t>
  </si>
  <si>
    <t>600m</t>
  </si>
  <si>
    <t>Intervalni teki_potreben čas intervala za trening izbrane hitrosti (min/km)</t>
  </si>
  <si>
    <t>3 in 300m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</si>
</sst>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b/>
      <u/>
      <sz val="1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3"/>
      <name val="Arial"/>
      <family val="2"/>
      <charset val="238"/>
    </font>
    <font>
      <b/>
      <sz val="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2" fontId="0" fillId="0" borderId="0" xfId="0" applyNumberFormat="1"/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0" xfId="0" applyFill="1"/>
    <xf numFmtId="0" fontId="5" fillId="0" borderId="0" xfId="0" applyFont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2" fontId="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1" fontId="6" fillId="0" borderId="6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0" fontId="0" fillId="0" borderId="7" xfId="0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2" fontId="1" fillId="0" borderId="15" xfId="0" applyNumberFormat="1" applyFont="1" applyFill="1" applyBorder="1" applyAlignment="1">
      <alignment horizontal="center"/>
    </xf>
    <xf numFmtId="1" fontId="1" fillId="0" borderId="16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2" fontId="1" fillId="0" borderId="18" xfId="0" applyNumberFormat="1" applyFont="1" applyFill="1" applyBorder="1" applyAlignment="1">
      <alignment horizontal="center"/>
    </xf>
    <xf numFmtId="1" fontId="1" fillId="0" borderId="18" xfId="0" applyNumberFormat="1" applyFont="1" applyFill="1" applyBorder="1" applyAlignment="1">
      <alignment horizontal="center"/>
    </xf>
    <xf numFmtId="1" fontId="1" fillId="0" borderId="17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1" fillId="0" borderId="19" xfId="0" applyNumberFormat="1" applyFont="1" applyFill="1" applyBorder="1" applyAlignment="1">
      <alignment horizontal="center"/>
    </xf>
    <xf numFmtId="1" fontId="6" fillId="0" borderId="20" xfId="0" applyNumberFormat="1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18" xfId="0" applyFont="1" applyFill="1" applyBorder="1"/>
    <xf numFmtId="0" fontId="1" fillId="0" borderId="18" xfId="0" applyFont="1" applyFill="1" applyBorder="1" applyAlignment="1">
      <alignment horizontal="right"/>
    </xf>
    <xf numFmtId="0" fontId="7" fillId="0" borderId="21" xfId="0" applyFont="1" applyBorder="1"/>
    <xf numFmtId="0" fontId="1" fillId="0" borderId="8" xfId="0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center"/>
    </xf>
    <xf numFmtId="1" fontId="1" fillId="0" borderId="10" xfId="0" applyNumberFormat="1" applyFont="1" applyFill="1" applyBorder="1" applyAlignment="1">
      <alignment horizontal="center"/>
    </xf>
    <xf numFmtId="1" fontId="1" fillId="0" borderId="13" xfId="0" applyNumberFormat="1" applyFont="1" applyFill="1" applyBorder="1" applyAlignment="1">
      <alignment horizontal="center"/>
    </xf>
    <xf numFmtId="1" fontId="1" fillId="0" borderId="9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2" fontId="1" fillId="0" borderId="11" xfId="0" applyNumberFormat="1" applyFont="1" applyFill="1" applyBorder="1" applyAlignment="1">
      <alignment horizontal="center"/>
    </xf>
    <xf numFmtId="1" fontId="6" fillId="0" borderId="12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0" xfId="0" applyFont="1" applyFill="1" applyBorder="1" applyAlignment="1">
      <alignment horizontal="right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/>
    <xf numFmtId="0" fontId="1" fillId="0" borderId="26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6" xfId="0" applyFont="1" applyFill="1" applyBorder="1"/>
    <xf numFmtId="0" fontId="1" fillId="0" borderId="27" xfId="0" applyFont="1" applyFill="1" applyBorder="1"/>
    <xf numFmtId="2" fontId="1" fillId="0" borderId="25" xfId="0" applyNumberFormat="1" applyFont="1" applyFill="1" applyBorder="1" applyAlignment="1">
      <alignment horizontal="center"/>
    </xf>
    <xf numFmtId="0" fontId="1" fillId="0" borderId="24" xfId="0" applyFont="1" applyFill="1" applyBorder="1"/>
    <xf numFmtId="0" fontId="4" fillId="0" borderId="26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1" fontId="1" fillId="0" borderId="12" xfId="0" applyNumberFormat="1" applyFont="1" applyFill="1" applyBorder="1" applyAlignment="1">
      <alignment horizontal="center"/>
    </xf>
    <xf numFmtId="1" fontId="1" fillId="0" borderId="13" xfId="0" applyNumberFormat="1" applyFont="1" applyFill="1" applyBorder="1" applyAlignment="1">
      <alignment horizontal="center"/>
    </xf>
    <xf numFmtId="1" fontId="1" fillId="0" borderId="11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 applyAlignment="1"/>
    <xf numFmtId="0" fontId="1" fillId="0" borderId="10" xfId="0" applyFont="1" applyFill="1" applyBorder="1" applyAlignment="1"/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2" fontId="7" fillId="0" borderId="30" xfId="0" applyNumberFormat="1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0" fontId="8" fillId="0" borderId="0" xfId="0" applyFont="1"/>
    <xf numFmtId="0" fontId="9" fillId="0" borderId="0" xfId="0" applyFont="1" applyBorder="1"/>
    <xf numFmtId="0" fontId="8" fillId="0" borderId="0" xfId="0" applyFont="1" applyBorder="1"/>
    <xf numFmtId="0" fontId="8" fillId="0" borderId="0" xfId="0" applyFont="1" applyFill="1" applyBorder="1"/>
    <xf numFmtId="0" fontId="8" fillId="0" borderId="0" xfId="0" applyFont="1" applyBorder="1" applyAlignment="1">
      <alignment horizontal="right"/>
    </xf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2"/>
  <sheetViews>
    <sheetView tabSelected="1" zoomScaleNormal="100" workbookViewId="0">
      <selection activeCell="A14" sqref="A14"/>
    </sheetView>
  </sheetViews>
  <sheetFormatPr defaultRowHeight="12.75"/>
  <cols>
    <col min="1" max="1" width="9.42578125" customWidth="1"/>
    <col min="2" max="2" width="6.140625" customWidth="1"/>
    <col min="3" max="3" width="6" customWidth="1"/>
    <col min="4" max="4" width="6.140625" customWidth="1"/>
    <col min="5" max="5" width="7.140625" customWidth="1"/>
    <col min="6" max="7" width="4.7109375" customWidth="1"/>
    <col min="8" max="8" width="4.42578125" hidden="1" customWidth="1"/>
    <col min="9" max="10" width="5" hidden="1" customWidth="1"/>
    <col min="11" max="11" width="4.28515625" customWidth="1"/>
    <col min="12" max="12" width="4.5703125" customWidth="1"/>
    <col min="13" max="13" width="4.85546875" bestFit="1" customWidth="1"/>
    <col min="14" max="14" width="4.42578125" bestFit="1" customWidth="1"/>
    <col min="15" max="15" width="10.140625" hidden="1" customWidth="1"/>
    <col min="16" max="16" width="6.42578125" hidden="1" customWidth="1"/>
    <col min="17" max="18" width="5" hidden="1" customWidth="1"/>
    <col min="19" max="19" width="4.5703125" customWidth="1"/>
    <col min="20" max="20" width="4.85546875" customWidth="1"/>
    <col min="21" max="23" width="7.42578125" style="5" hidden="1" customWidth="1"/>
    <col min="24" max="24" width="4.85546875" style="5" bestFit="1" customWidth="1"/>
    <col min="25" max="25" width="5.42578125" style="5" bestFit="1" customWidth="1"/>
    <col min="26" max="26" width="4.42578125" hidden="1" customWidth="1"/>
    <col min="27" max="28" width="5" hidden="1" customWidth="1"/>
    <col min="29" max="29" width="4.85546875" bestFit="1" customWidth="1"/>
    <col min="30" max="30" width="4.42578125" bestFit="1" customWidth="1"/>
    <col min="31" max="31" width="4.42578125" hidden="1" customWidth="1"/>
    <col min="32" max="32" width="5.42578125" hidden="1" customWidth="1"/>
    <col min="33" max="33" width="4.42578125" hidden="1" customWidth="1"/>
    <col min="34" max="34" width="4.85546875" bestFit="1" customWidth="1"/>
    <col min="35" max="35" width="4.42578125" bestFit="1" customWidth="1"/>
    <col min="36" max="36" width="6.85546875" style="5" hidden="1" customWidth="1"/>
    <col min="37" max="37" width="8.28515625" style="5" hidden="1" customWidth="1"/>
    <col min="38" max="38" width="6.42578125" style="5" hidden="1" customWidth="1"/>
    <col min="39" max="39" width="5.42578125" style="5" customWidth="1"/>
    <col min="40" max="40" width="4.5703125" style="5" customWidth="1"/>
    <col min="41" max="41" width="5.42578125" hidden="1" customWidth="1"/>
    <col min="42" max="42" width="12.5703125" style="3" hidden="1" customWidth="1"/>
    <col min="43" max="43" width="12.5703125" hidden="1" customWidth="1"/>
    <col min="44" max="45" width="4.42578125" bestFit="1" customWidth="1"/>
  </cols>
  <sheetData>
    <row r="1" spans="1:45" ht="18">
      <c r="B1" s="104" t="s">
        <v>19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6"/>
      <c r="V1" s="106"/>
      <c r="W1" s="106"/>
      <c r="X1" s="106"/>
      <c r="Y1" s="106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6"/>
      <c r="AK1" s="106"/>
      <c r="AL1" s="106"/>
      <c r="AM1" s="106"/>
      <c r="AN1" s="106"/>
      <c r="AO1" s="105"/>
      <c r="AP1" s="107"/>
      <c r="AQ1" s="105"/>
      <c r="AR1" s="105"/>
      <c r="AS1" s="105"/>
    </row>
    <row r="2" spans="1:45" s="108" customFormat="1" ht="6.75" thickBot="1">
      <c r="B2" s="109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1"/>
      <c r="V2" s="111"/>
      <c r="W2" s="111"/>
      <c r="X2" s="111"/>
      <c r="Y2" s="111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1"/>
      <c r="AK2" s="111"/>
      <c r="AL2" s="111"/>
      <c r="AM2" s="111"/>
      <c r="AN2" s="111"/>
      <c r="AO2" s="110"/>
      <c r="AP2" s="112"/>
      <c r="AQ2" s="110"/>
      <c r="AR2" s="110"/>
      <c r="AS2" s="110"/>
    </row>
    <row r="3" spans="1:45" ht="14.25" thickTop="1" thickBot="1">
      <c r="A3" s="39" t="s">
        <v>16</v>
      </c>
      <c r="B3" s="103" t="s">
        <v>6</v>
      </c>
      <c r="C3" s="103" t="s">
        <v>5</v>
      </c>
      <c r="D3" s="103" t="s">
        <v>4</v>
      </c>
      <c r="E3" s="103">
        <v>1</v>
      </c>
      <c r="F3" s="102">
        <v>1</v>
      </c>
      <c r="G3" s="101"/>
      <c r="H3" s="86"/>
      <c r="I3" s="87"/>
      <c r="J3" s="87"/>
      <c r="K3" s="100">
        <v>1.5</v>
      </c>
      <c r="L3" s="101"/>
      <c r="M3" s="98">
        <v>2</v>
      </c>
      <c r="N3" s="84"/>
      <c r="O3" s="87"/>
      <c r="P3" s="99"/>
      <c r="Q3" s="99"/>
      <c r="R3" s="93"/>
      <c r="S3" s="97">
        <v>2.5</v>
      </c>
      <c r="T3" s="98"/>
      <c r="U3" s="91"/>
      <c r="V3" s="91"/>
      <c r="W3" s="96"/>
      <c r="X3" s="94" t="s">
        <v>20</v>
      </c>
      <c r="Y3" s="95"/>
      <c r="Z3" s="87"/>
      <c r="AA3" s="87"/>
      <c r="AB3" s="93"/>
      <c r="AC3" s="92">
        <v>5</v>
      </c>
      <c r="AD3" s="85"/>
      <c r="AE3" s="86"/>
      <c r="AF3" s="87"/>
      <c r="AG3" s="87"/>
      <c r="AH3" s="84">
        <v>6</v>
      </c>
      <c r="AI3" s="85"/>
      <c r="AJ3" s="90"/>
      <c r="AK3" s="91"/>
      <c r="AL3" s="91"/>
      <c r="AM3" s="88">
        <v>12.5</v>
      </c>
      <c r="AN3" s="89"/>
      <c r="AO3" s="86"/>
      <c r="AP3" s="87"/>
      <c r="AQ3" s="87"/>
      <c r="AR3" s="84">
        <v>25</v>
      </c>
      <c r="AS3" s="85"/>
    </row>
    <row r="4" spans="1:45" ht="13.5" thickTop="1">
      <c r="A4" s="21"/>
      <c r="B4" s="40" t="s">
        <v>6</v>
      </c>
      <c r="C4" s="40" t="s">
        <v>5</v>
      </c>
      <c r="D4" s="40" t="s">
        <v>4</v>
      </c>
      <c r="E4" s="40" t="s">
        <v>0</v>
      </c>
      <c r="F4" s="81" t="s">
        <v>0</v>
      </c>
      <c r="G4" s="72"/>
      <c r="H4" s="82" t="s">
        <v>7</v>
      </c>
      <c r="I4" s="83"/>
      <c r="J4" s="83"/>
      <c r="K4" s="73" t="s">
        <v>18</v>
      </c>
      <c r="L4" s="74"/>
      <c r="M4" s="81" t="s">
        <v>7</v>
      </c>
      <c r="N4" s="71"/>
      <c r="O4" s="48">
        <v>1000</v>
      </c>
      <c r="P4" s="48"/>
      <c r="Q4" s="48"/>
      <c r="R4" s="52"/>
      <c r="S4" s="79" t="s">
        <v>8</v>
      </c>
      <c r="T4" s="80"/>
      <c r="U4" s="48">
        <v>3.75</v>
      </c>
      <c r="V4" s="48"/>
      <c r="W4" s="52"/>
      <c r="X4" s="78" t="s">
        <v>13</v>
      </c>
      <c r="Y4" s="71"/>
      <c r="Z4" s="48"/>
      <c r="AA4" s="45"/>
      <c r="AB4" s="77"/>
      <c r="AC4" s="75" t="s">
        <v>10</v>
      </c>
      <c r="AD4" s="76"/>
      <c r="AE4" s="42">
        <v>6</v>
      </c>
      <c r="AF4" s="54"/>
      <c r="AG4" s="54"/>
      <c r="AH4" s="71" t="s">
        <v>9</v>
      </c>
      <c r="AI4" s="72"/>
      <c r="AJ4" s="42">
        <v>12.5</v>
      </c>
      <c r="AK4" s="48"/>
      <c r="AL4" s="48"/>
      <c r="AM4" s="73" t="s">
        <v>14</v>
      </c>
      <c r="AN4" s="74"/>
      <c r="AO4" s="42">
        <v>25</v>
      </c>
      <c r="AP4" s="55"/>
      <c r="AQ4" s="48"/>
      <c r="AR4" s="71" t="s">
        <v>11</v>
      </c>
      <c r="AS4" s="72"/>
    </row>
    <row r="5" spans="1:45" ht="13.5" thickBot="1">
      <c r="A5" s="21"/>
      <c r="B5" s="56" t="s">
        <v>3</v>
      </c>
      <c r="C5" s="57" t="s">
        <v>3</v>
      </c>
      <c r="D5" s="57" t="s">
        <v>3</v>
      </c>
      <c r="E5" s="57" t="s">
        <v>3</v>
      </c>
      <c r="F5" s="58" t="s">
        <v>1</v>
      </c>
      <c r="G5" s="59" t="s">
        <v>3</v>
      </c>
      <c r="H5" s="58" t="s">
        <v>3</v>
      </c>
      <c r="I5" s="60"/>
      <c r="J5" s="60"/>
      <c r="K5" s="60" t="s">
        <v>1</v>
      </c>
      <c r="L5" s="61" t="s">
        <v>3</v>
      </c>
      <c r="M5" s="58" t="s">
        <v>1</v>
      </c>
      <c r="N5" s="60" t="s">
        <v>3</v>
      </c>
      <c r="O5" s="60" t="s">
        <v>2</v>
      </c>
      <c r="P5" s="60" t="s">
        <v>3</v>
      </c>
      <c r="Q5" s="60"/>
      <c r="R5" s="62"/>
      <c r="S5" s="63" t="s">
        <v>1</v>
      </c>
      <c r="T5" s="64" t="s">
        <v>3</v>
      </c>
      <c r="U5" s="60" t="s">
        <v>3</v>
      </c>
      <c r="V5" s="60" t="s">
        <v>1</v>
      </c>
      <c r="W5" s="62"/>
      <c r="X5" s="65" t="s">
        <v>1</v>
      </c>
      <c r="Y5" s="60" t="s">
        <v>3</v>
      </c>
      <c r="Z5" s="60" t="s">
        <v>3</v>
      </c>
      <c r="AA5" s="66"/>
      <c r="AB5" s="67"/>
      <c r="AC5" s="65" t="s">
        <v>1</v>
      </c>
      <c r="AD5" s="68" t="s">
        <v>3</v>
      </c>
      <c r="AE5" s="69" t="s">
        <v>3</v>
      </c>
      <c r="AF5" s="66"/>
      <c r="AG5" s="66"/>
      <c r="AH5" s="60" t="s">
        <v>1</v>
      </c>
      <c r="AI5" s="61" t="s">
        <v>3</v>
      </c>
      <c r="AJ5" s="58" t="s">
        <v>3</v>
      </c>
      <c r="AK5" s="70" t="s">
        <v>12</v>
      </c>
      <c r="AL5" s="60" t="s">
        <v>3</v>
      </c>
      <c r="AM5" s="60" t="s">
        <v>1</v>
      </c>
      <c r="AN5" s="61" t="s">
        <v>3</v>
      </c>
      <c r="AO5" s="58" t="s">
        <v>3</v>
      </c>
      <c r="AP5" s="70" t="s">
        <v>12</v>
      </c>
      <c r="AQ5" s="60" t="s">
        <v>3</v>
      </c>
      <c r="AR5" s="60" t="s">
        <v>1</v>
      </c>
      <c r="AS5" s="61" t="s">
        <v>3</v>
      </c>
    </row>
    <row r="6" spans="1:45">
      <c r="A6" s="21"/>
      <c r="B6" s="40">
        <f t="shared" ref="B6:B37" si="0">E6*100/400</f>
        <v>12.5</v>
      </c>
      <c r="C6" s="40">
        <f t="shared" ref="C6:C37" si="1">E6*200/400</f>
        <v>25</v>
      </c>
      <c r="D6" s="41">
        <f t="shared" ref="D6:D37" si="2">E6*300/400</f>
        <v>37.5</v>
      </c>
      <c r="E6" s="41">
        <f t="shared" ref="E6:E37" si="3">(F6*60)+G6</f>
        <v>50</v>
      </c>
      <c r="F6" s="42">
        <v>0</v>
      </c>
      <c r="G6" s="43">
        <v>50</v>
      </c>
      <c r="H6" s="42">
        <f t="shared" ref="H6:H37" si="4">E6*2</f>
        <v>100</v>
      </c>
      <c r="I6" s="44">
        <f>H6/60</f>
        <v>1.6666666666666667</v>
      </c>
      <c r="J6" s="44">
        <f>I6-1</f>
        <v>0.66666666666666674</v>
      </c>
      <c r="K6" s="45">
        <v>1</v>
      </c>
      <c r="L6" s="46">
        <v>15</v>
      </c>
      <c r="M6" s="47">
        <v>1</v>
      </c>
      <c r="N6" s="48">
        <f t="shared" ref="N6:N11" si="5">J6*60</f>
        <v>40.000000000000007</v>
      </c>
      <c r="O6" s="48">
        <v>2.5</v>
      </c>
      <c r="P6" s="48">
        <f t="shared" ref="P6:P37" si="6">E6*O6</f>
        <v>125</v>
      </c>
      <c r="Q6" s="44">
        <f t="shared" ref="Q6:Q11" si="7">P6/60</f>
        <v>2.0833333333333335</v>
      </c>
      <c r="R6" s="49">
        <f t="shared" ref="R6:R11" si="8">Q6-2</f>
        <v>8.3333333333333481E-2</v>
      </c>
      <c r="S6" s="50">
        <v>2</v>
      </c>
      <c r="T6" s="51">
        <f t="shared" ref="T6:T23" si="9">R6*60</f>
        <v>5.0000000000000089</v>
      </c>
      <c r="U6" s="48">
        <f t="shared" ref="U6:U37" si="10">E6*$U$4</f>
        <v>187.5</v>
      </c>
      <c r="V6" s="48">
        <f>U6/60</f>
        <v>3.125</v>
      </c>
      <c r="W6" s="52">
        <f>V6-3</f>
        <v>0.125</v>
      </c>
      <c r="X6" s="53">
        <v>3</v>
      </c>
      <c r="Y6" s="45">
        <f>W6*60</f>
        <v>7.5</v>
      </c>
      <c r="Z6" s="48">
        <f t="shared" ref="Z6:Z15" si="11">P6*2</f>
        <v>250</v>
      </c>
      <c r="AA6" s="44">
        <f t="shared" ref="AA6:AA14" si="12">Z6/60</f>
        <v>4.166666666666667</v>
      </c>
      <c r="AB6" s="49">
        <f>AA6-4</f>
        <v>0.16666666666666696</v>
      </c>
      <c r="AC6" s="53">
        <v>4</v>
      </c>
      <c r="AD6" s="43">
        <f t="shared" ref="AD6:AD12" si="13">AB6*60</f>
        <v>10.000000000000018</v>
      </c>
      <c r="AE6" s="42">
        <f t="shared" ref="AE6:AE37" si="14">E6*6</f>
        <v>300</v>
      </c>
      <c r="AF6" s="54">
        <f>AE6/60</f>
        <v>5</v>
      </c>
      <c r="AG6" s="54">
        <f>AF6-5</f>
        <v>0</v>
      </c>
      <c r="AH6" s="48">
        <v>5</v>
      </c>
      <c r="AI6" s="43">
        <f>AG6*60</f>
        <v>0</v>
      </c>
      <c r="AJ6" s="42">
        <f>E6*$AJ$4</f>
        <v>625</v>
      </c>
      <c r="AK6" s="48">
        <f>AJ6/60</f>
        <v>10.416666666666666</v>
      </c>
      <c r="AL6" s="48">
        <f>AK6-10</f>
        <v>0.41666666666666607</v>
      </c>
      <c r="AM6" s="48">
        <v>10</v>
      </c>
      <c r="AN6" s="43">
        <f>AL6*60</f>
        <v>24.999999999999964</v>
      </c>
      <c r="AO6" s="42">
        <f t="shared" ref="AO6:AO37" si="15">E6*$AO$4</f>
        <v>1250</v>
      </c>
      <c r="AP6" s="55">
        <f>AO6/60</f>
        <v>20.833333333333332</v>
      </c>
      <c r="AQ6" s="48">
        <f>AP6-20</f>
        <v>0.83333333333333215</v>
      </c>
      <c r="AR6" s="48">
        <v>20</v>
      </c>
      <c r="AS6" s="43">
        <f>AQ6*60</f>
        <v>49.999999999999929</v>
      </c>
    </row>
    <row r="7" spans="1:45">
      <c r="A7" s="21"/>
      <c r="B7" s="19">
        <f t="shared" si="0"/>
        <v>13</v>
      </c>
      <c r="C7" s="19">
        <f t="shared" si="1"/>
        <v>26</v>
      </c>
      <c r="D7" s="20">
        <f t="shared" si="2"/>
        <v>39</v>
      </c>
      <c r="E7" s="20">
        <f t="shared" si="3"/>
        <v>52</v>
      </c>
      <c r="F7" s="8">
        <v>0</v>
      </c>
      <c r="G7" s="13">
        <v>52</v>
      </c>
      <c r="H7" s="8">
        <f t="shared" si="4"/>
        <v>104</v>
      </c>
      <c r="I7" s="11">
        <f>H7/60</f>
        <v>1.7333333333333334</v>
      </c>
      <c r="J7" s="11">
        <f>I7-1</f>
        <v>0.73333333333333339</v>
      </c>
      <c r="K7" s="9">
        <v>1</v>
      </c>
      <c r="L7" s="15">
        <v>18</v>
      </c>
      <c r="M7" s="14">
        <v>1</v>
      </c>
      <c r="N7" s="2">
        <f t="shared" si="5"/>
        <v>44</v>
      </c>
      <c r="O7" s="2">
        <v>2.5</v>
      </c>
      <c r="P7" s="2">
        <f t="shared" si="6"/>
        <v>130</v>
      </c>
      <c r="Q7" s="11">
        <f t="shared" si="7"/>
        <v>2.1666666666666665</v>
      </c>
      <c r="R7" s="16">
        <f t="shared" si="8"/>
        <v>0.16666666666666652</v>
      </c>
      <c r="S7" s="17">
        <v>2</v>
      </c>
      <c r="T7" s="12">
        <f t="shared" si="9"/>
        <v>9.9999999999999911</v>
      </c>
      <c r="U7" s="2">
        <f t="shared" si="10"/>
        <v>195</v>
      </c>
      <c r="V7" s="2">
        <f t="shared" ref="V7:V37" si="16">U7/60</f>
        <v>3.25</v>
      </c>
      <c r="W7" s="7">
        <f t="shared" ref="W7:W12" si="17">V7-3</f>
        <v>0.25</v>
      </c>
      <c r="X7" s="18">
        <v>3</v>
      </c>
      <c r="Y7" s="9">
        <f t="shared" ref="Y7:Y36" si="18">W7*60</f>
        <v>15</v>
      </c>
      <c r="Z7" s="2">
        <f t="shared" si="11"/>
        <v>260</v>
      </c>
      <c r="AA7" s="11">
        <f t="shared" si="12"/>
        <v>4.333333333333333</v>
      </c>
      <c r="AB7" s="16">
        <f>AA7-4</f>
        <v>0.33333333333333304</v>
      </c>
      <c r="AC7" s="18">
        <v>4</v>
      </c>
      <c r="AD7" s="13">
        <f t="shared" si="13"/>
        <v>19.999999999999982</v>
      </c>
      <c r="AE7" s="8">
        <f t="shared" si="14"/>
        <v>312</v>
      </c>
      <c r="AF7" s="10">
        <f>AE7/60</f>
        <v>5.2</v>
      </c>
      <c r="AG7" s="10">
        <f>AF7-5</f>
        <v>0.20000000000000018</v>
      </c>
      <c r="AH7" s="2">
        <v>5</v>
      </c>
      <c r="AI7" s="13">
        <f>AG7*60</f>
        <v>12.000000000000011</v>
      </c>
      <c r="AJ7" s="8">
        <f t="shared" ref="AJ7:AJ37" si="19">E7*$AJ$4</f>
        <v>650</v>
      </c>
      <c r="AK7" s="2">
        <f t="shared" ref="AK7:AK37" si="20">AJ7/60</f>
        <v>10.833333333333334</v>
      </c>
      <c r="AL7" s="2">
        <f>AK7-10</f>
        <v>0.83333333333333393</v>
      </c>
      <c r="AM7" s="2">
        <v>10</v>
      </c>
      <c r="AN7" s="13">
        <f t="shared" ref="AN7:AN37" si="21">AL7*60</f>
        <v>50.000000000000036</v>
      </c>
      <c r="AO7" s="8">
        <f t="shared" si="15"/>
        <v>1300</v>
      </c>
      <c r="AP7" s="4">
        <f t="shared" ref="AP7:AP37" si="22">AO7/60</f>
        <v>21.666666666666668</v>
      </c>
      <c r="AQ7" s="2">
        <f>AP7-21</f>
        <v>0.66666666666666785</v>
      </c>
      <c r="AR7" s="2">
        <v>21</v>
      </c>
      <c r="AS7" s="13">
        <f t="shared" ref="AS7:AS37" si="23">AQ7*60</f>
        <v>40.000000000000071</v>
      </c>
    </row>
    <row r="8" spans="1:45">
      <c r="A8" s="21"/>
      <c r="B8" s="19">
        <f t="shared" si="0"/>
        <v>13.5</v>
      </c>
      <c r="C8" s="19">
        <f t="shared" si="1"/>
        <v>27</v>
      </c>
      <c r="D8" s="20">
        <f t="shared" si="2"/>
        <v>40.5</v>
      </c>
      <c r="E8" s="20">
        <f t="shared" si="3"/>
        <v>54</v>
      </c>
      <c r="F8" s="8">
        <v>0</v>
      </c>
      <c r="G8" s="13">
        <v>54</v>
      </c>
      <c r="H8" s="8">
        <f t="shared" si="4"/>
        <v>108</v>
      </c>
      <c r="I8" s="11">
        <f>H8/60</f>
        <v>1.8</v>
      </c>
      <c r="J8" s="11">
        <f>I8-1</f>
        <v>0.8</v>
      </c>
      <c r="K8" s="9">
        <v>1</v>
      </c>
      <c r="L8" s="15">
        <v>21</v>
      </c>
      <c r="M8" s="14">
        <v>1</v>
      </c>
      <c r="N8" s="2">
        <f t="shared" si="5"/>
        <v>48</v>
      </c>
      <c r="O8" s="2">
        <v>2.5</v>
      </c>
      <c r="P8" s="2">
        <f t="shared" si="6"/>
        <v>135</v>
      </c>
      <c r="Q8" s="11">
        <f t="shared" si="7"/>
        <v>2.25</v>
      </c>
      <c r="R8" s="16">
        <f t="shared" si="8"/>
        <v>0.25</v>
      </c>
      <c r="S8" s="17">
        <v>2</v>
      </c>
      <c r="T8" s="12">
        <f t="shared" si="9"/>
        <v>15</v>
      </c>
      <c r="U8" s="2">
        <f t="shared" si="10"/>
        <v>202.5</v>
      </c>
      <c r="V8" s="2">
        <f t="shared" si="16"/>
        <v>3.375</v>
      </c>
      <c r="W8" s="7">
        <f t="shared" si="17"/>
        <v>0.375</v>
      </c>
      <c r="X8" s="18">
        <v>3</v>
      </c>
      <c r="Y8" s="9">
        <f t="shared" si="18"/>
        <v>22.5</v>
      </c>
      <c r="Z8" s="2">
        <f t="shared" si="11"/>
        <v>270</v>
      </c>
      <c r="AA8" s="11">
        <f t="shared" si="12"/>
        <v>4.5</v>
      </c>
      <c r="AB8" s="16">
        <f>AA8-4</f>
        <v>0.5</v>
      </c>
      <c r="AC8" s="18">
        <v>4</v>
      </c>
      <c r="AD8" s="13">
        <f t="shared" si="13"/>
        <v>30</v>
      </c>
      <c r="AE8" s="8">
        <f t="shared" si="14"/>
        <v>324</v>
      </c>
      <c r="AF8" s="10">
        <f>AE8/60</f>
        <v>5.4</v>
      </c>
      <c r="AG8" s="10">
        <f>AF8-5</f>
        <v>0.40000000000000036</v>
      </c>
      <c r="AH8" s="2">
        <v>5</v>
      </c>
      <c r="AI8" s="13">
        <f>AG8*60</f>
        <v>24.000000000000021</v>
      </c>
      <c r="AJ8" s="8">
        <f t="shared" si="19"/>
        <v>675</v>
      </c>
      <c r="AK8" s="2">
        <f t="shared" si="20"/>
        <v>11.25</v>
      </c>
      <c r="AL8" s="2">
        <f>AK8-11</f>
        <v>0.25</v>
      </c>
      <c r="AM8" s="2">
        <v>11</v>
      </c>
      <c r="AN8" s="13">
        <f t="shared" si="21"/>
        <v>15</v>
      </c>
      <c r="AO8" s="8">
        <f t="shared" si="15"/>
        <v>1350</v>
      </c>
      <c r="AP8" s="4">
        <f t="shared" si="22"/>
        <v>22.5</v>
      </c>
      <c r="AQ8" s="2">
        <f>AP8-22</f>
        <v>0.5</v>
      </c>
      <c r="AR8" s="2">
        <v>22</v>
      </c>
      <c r="AS8" s="13">
        <f t="shared" si="23"/>
        <v>30</v>
      </c>
    </row>
    <row r="9" spans="1:45">
      <c r="A9" s="21"/>
      <c r="B9" s="19">
        <f t="shared" si="0"/>
        <v>14</v>
      </c>
      <c r="C9" s="19">
        <f t="shared" si="1"/>
        <v>28</v>
      </c>
      <c r="D9" s="20">
        <f t="shared" si="2"/>
        <v>42</v>
      </c>
      <c r="E9" s="20">
        <f t="shared" si="3"/>
        <v>56</v>
      </c>
      <c r="F9" s="8">
        <v>0</v>
      </c>
      <c r="G9" s="13">
        <v>56</v>
      </c>
      <c r="H9" s="8">
        <f t="shared" si="4"/>
        <v>112</v>
      </c>
      <c r="I9" s="11">
        <f>H9/60</f>
        <v>1.8666666666666667</v>
      </c>
      <c r="J9" s="11">
        <f>I9-1</f>
        <v>0.8666666666666667</v>
      </c>
      <c r="K9" s="9">
        <v>1</v>
      </c>
      <c r="L9" s="15">
        <v>24</v>
      </c>
      <c r="M9" s="14">
        <v>1</v>
      </c>
      <c r="N9" s="2">
        <f t="shared" si="5"/>
        <v>52</v>
      </c>
      <c r="O9" s="2">
        <v>2.5</v>
      </c>
      <c r="P9" s="2">
        <f t="shared" si="6"/>
        <v>140</v>
      </c>
      <c r="Q9" s="11">
        <f t="shared" si="7"/>
        <v>2.3333333333333335</v>
      </c>
      <c r="R9" s="16">
        <f t="shared" si="8"/>
        <v>0.33333333333333348</v>
      </c>
      <c r="S9" s="17">
        <v>2</v>
      </c>
      <c r="T9" s="12">
        <f t="shared" si="9"/>
        <v>20.000000000000007</v>
      </c>
      <c r="U9" s="2">
        <f t="shared" si="10"/>
        <v>210</v>
      </c>
      <c r="V9" s="2">
        <f t="shared" si="16"/>
        <v>3.5</v>
      </c>
      <c r="W9" s="7">
        <f t="shared" si="17"/>
        <v>0.5</v>
      </c>
      <c r="X9" s="18">
        <v>3</v>
      </c>
      <c r="Y9" s="9">
        <f t="shared" si="18"/>
        <v>30</v>
      </c>
      <c r="Z9" s="2">
        <f t="shared" si="11"/>
        <v>280</v>
      </c>
      <c r="AA9" s="11">
        <f t="shared" si="12"/>
        <v>4.666666666666667</v>
      </c>
      <c r="AB9" s="16">
        <f>AA9-4</f>
        <v>0.66666666666666696</v>
      </c>
      <c r="AC9" s="18">
        <v>4</v>
      </c>
      <c r="AD9" s="13">
        <f t="shared" si="13"/>
        <v>40.000000000000014</v>
      </c>
      <c r="AE9" s="8">
        <f t="shared" si="14"/>
        <v>336</v>
      </c>
      <c r="AF9" s="10">
        <f>AE9/60</f>
        <v>5.6</v>
      </c>
      <c r="AG9" s="10">
        <f>AF9-5</f>
        <v>0.59999999999999964</v>
      </c>
      <c r="AH9" s="2">
        <v>5</v>
      </c>
      <c r="AI9" s="13">
        <f>AG9*60</f>
        <v>35.999999999999979</v>
      </c>
      <c r="AJ9" s="8">
        <f t="shared" si="19"/>
        <v>700</v>
      </c>
      <c r="AK9" s="2">
        <f t="shared" si="20"/>
        <v>11.666666666666666</v>
      </c>
      <c r="AL9" s="2">
        <f>AK9-11</f>
        <v>0.66666666666666607</v>
      </c>
      <c r="AM9" s="2">
        <v>11</v>
      </c>
      <c r="AN9" s="13">
        <f t="shared" si="21"/>
        <v>39.999999999999964</v>
      </c>
      <c r="AO9" s="8">
        <f t="shared" si="15"/>
        <v>1400</v>
      </c>
      <c r="AP9" s="4">
        <f t="shared" si="22"/>
        <v>23.333333333333332</v>
      </c>
      <c r="AQ9" s="2">
        <f>AP9-23</f>
        <v>0.33333333333333215</v>
      </c>
      <c r="AR9" s="2">
        <v>23</v>
      </c>
      <c r="AS9" s="13">
        <f t="shared" si="23"/>
        <v>19.999999999999929</v>
      </c>
    </row>
    <row r="10" spans="1:45">
      <c r="A10" s="21"/>
      <c r="B10" s="19">
        <f t="shared" si="0"/>
        <v>14.5</v>
      </c>
      <c r="C10" s="19">
        <f t="shared" si="1"/>
        <v>29</v>
      </c>
      <c r="D10" s="20">
        <f t="shared" si="2"/>
        <v>43.5</v>
      </c>
      <c r="E10" s="20">
        <f t="shared" si="3"/>
        <v>58</v>
      </c>
      <c r="F10" s="14">
        <v>0</v>
      </c>
      <c r="G10" s="13">
        <v>58</v>
      </c>
      <c r="H10" s="8">
        <f t="shared" si="4"/>
        <v>116</v>
      </c>
      <c r="I10" s="11">
        <f>H10/60</f>
        <v>1.9333333333333333</v>
      </c>
      <c r="J10" s="11">
        <f>I10-1</f>
        <v>0.93333333333333335</v>
      </c>
      <c r="K10" s="9">
        <v>1</v>
      </c>
      <c r="L10" s="15">
        <v>27</v>
      </c>
      <c r="M10" s="14">
        <v>1</v>
      </c>
      <c r="N10" s="2">
        <f t="shared" si="5"/>
        <v>56</v>
      </c>
      <c r="O10" s="2">
        <v>2.5</v>
      </c>
      <c r="P10" s="2">
        <f t="shared" si="6"/>
        <v>145</v>
      </c>
      <c r="Q10" s="11">
        <f t="shared" si="7"/>
        <v>2.4166666666666665</v>
      </c>
      <c r="R10" s="16">
        <f t="shared" si="8"/>
        <v>0.41666666666666652</v>
      </c>
      <c r="S10" s="17">
        <v>2</v>
      </c>
      <c r="T10" s="12">
        <f t="shared" si="9"/>
        <v>24.999999999999993</v>
      </c>
      <c r="U10" s="2">
        <f t="shared" si="10"/>
        <v>217.5</v>
      </c>
      <c r="V10" s="2">
        <f t="shared" si="16"/>
        <v>3.625</v>
      </c>
      <c r="W10" s="7">
        <f t="shared" si="17"/>
        <v>0.625</v>
      </c>
      <c r="X10" s="18">
        <v>3</v>
      </c>
      <c r="Y10" s="9">
        <f t="shared" si="18"/>
        <v>37.5</v>
      </c>
      <c r="Z10" s="2">
        <f t="shared" si="11"/>
        <v>290</v>
      </c>
      <c r="AA10" s="11">
        <f t="shared" si="12"/>
        <v>4.833333333333333</v>
      </c>
      <c r="AB10" s="16">
        <f>AA10-4</f>
        <v>0.83333333333333304</v>
      </c>
      <c r="AC10" s="18">
        <v>4</v>
      </c>
      <c r="AD10" s="13">
        <f t="shared" si="13"/>
        <v>49.999999999999986</v>
      </c>
      <c r="AE10" s="8">
        <f t="shared" si="14"/>
        <v>348</v>
      </c>
      <c r="AF10" s="10">
        <f>AE10/60</f>
        <v>5.8</v>
      </c>
      <c r="AG10" s="10">
        <f>AF10-5</f>
        <v>0.79999999999999982</v>
      </c>
      <c r="AH10" s="2">
        <v>5</v>
      </c>
      <c r="AI10" s="13">
        <f>AG10*60</f>
        <v>47.999999999999986</v>
      </c>
      <c r="AJ10" s="8">
        <f t="shared" si="19"/>
        <v>725</v>
      </c>
      <c r="AK10" s="2">
        <f t="shared" si="20"/>
        <v>12.083333333333334</v>
      </c>
      <c r="AL10" s="2">
        <f>AK10-12</f>
        <v>8.3333333333333925E-2</v>
      </c>
      <c r="AM10" s="2">
        <v>12</v>
      </c>
      <c r="AN10" s="13">
        <f t="shared" si="21"/>
        <v>5.0000000000000355</v>
      </c>
      <c r="AO10" s="8">
        <f t="shared" si="15"/>
        <v>1450</v>
      </c>
      <c r="AP10" s="4">
        <f t="shared" si="22"/>
        <v>24.166666666666668</v>
      </c>
      <c r="AQ10" s="2">
        <f>AP10-24</f>
        <v>0.16666666666666785</v>
      </c>
      <c r="AR10" s="2">
        <v>24</v>
      </c>
      <c r="AS10" s="13">
        <f t="shared" si="23"/>
        <v>10.000000000000071</v>
      </c>
    </row>
    <row r="11" spans="1:45">
      <c r="A11" s="21"/>
      <c r="B11" s="19">
        <f t="shared" si="0"/>
        <v>15</v>
      </c>
      <c r="C11" s="19">
        <f t="shared" si="1"/>
        <v>30</v>
      </c>
      <c r="D11" s="20">
        <f t="shared" si="2"/>
        <v>45</v>
      </c>
      <c r="E11" s="20">
        <f t="shared" si="3"/>
        <v>60</v>
      </c>
      <c r="F11" s="14">
        <v>1</v>
      </c>
      <c r="G11" s="13">
        <v>0</v>
      </c>
      <c r="H11" s="8">
        <f t="shared" si="4"/>
        <v>120</v>
      </c>
      <c r="I11" s="11">
        <f t="shared" ref="I11:I37" si="24">H11/60</f>
        <v>2</v>
      </c>
      <c r="J11" s="11">
        <f>I11-2</f>
        <v>0</v>
      </c>
      <c r="K11" s="9">
        <v>1</v>
      </c>
      <c r="L11" s="15">
        <v>30</v>
      </c>
      <c r="M11" s="14">
        <v>2</v>
      </c>
      <c r="N11" s="2">
        <f t="shared" si="5"/>
        <v>0</v>
      </c>
      <c r="O11" s="2">
        <v>2.5</v>
      </c>
      <c r="P11" s="2">
        <f t="shared" si="6"/>
        <v>150</v>
      </c>
      <c r="Q11" s="11">
        <f t="shared" si="7"/>
        <v>2.5</v>
      </c>
      <c r="R11" s="16">
        <f t="shared" si="8"/>
        <v>0.5</v>
      </c>
      <c r="S11" s="17">
        <v>2</v>
      </c>
      <c r="T11" s="12">
        <f t="shared" si="9"/>
        <v>30</v>
      </c>
      <c r="U11" s="2">
        <f t="shared" si="10"/>
        <v>225</v>
      </c>
      <c r="V11" s="2">
        <f t="shared" si="16"/>
        <v>3.75</v>
      </c>
      <c r="W11" s="7">
        <f t="shared" si="17"/>
        <v>0.75</v>
      </c>
      <c r="X11" s="18">
        <v>3</v>
      </c>
      <c r="Y11" s="9">
        <f t="shared" si="18"/>
        <v>45</v>
      </c>
      <c r="Z11" s="2">
        <f t="shared" si="11"/>
        <v>300</v>
      </c>
      <c r="AA11" s="11">
        <f t="shared" si="12"/>
        <v>5</v>
      </c>
      <c r="AB11" s="16">
        <f t="shared" ref="AB11:AB16" si="25">AA11-5</f>
        <v>0</v>
      </c>
      <c r="AC11" s="18">
        <v>5</v>
      </c>
      <c r="AD11" s="13">
        <f t="shared" si="13"/>
        <v>0</v>
      </c>
      <c r="AE11" s="8">
        <f t="shared" si="14"/>
        <v>360</v>
      </c>
      <c r="AF11" s="10">
        <f t="shared" ref="AF11:AF37" si="26">AE11/60</f>
        <v>6</v>
      </c>
      <c r="AG11" s="10">
        <f>AF11-6</f>
        <v>0</v>
      </c>
      <c r="AH11" s="2">
        <v>6</v>
      </c>
      <c r="AI11" s="13">
        <f t="shared" ref="AI11:AI37" si="27">AG11*60</f>
        <v>0</v>
      </c>
      <c r="AJ11" s="8">
        <f t="shared" si="19"/>
        <v>750</v>
      </c>
      <c r="AK11" s="2">
        <f t="shared" si="20"/>
        <v>12.5</v>
      </c>
      <c r="AL11" s="2">
        <f>AK11-12</f>
        <v>0.5</v>
      </c>
      <c r="AM11" s="2">
        <v>12</v>
      </c>
      <c r="AN11" s="13">
        <f t="shared" si="21"/>
        <v>30</v>
      </c>
      <c r="AO11" s="8">
        <f t="shared" si="15"/>
        <v>1500</v>
      </c>
      <c r="AP11" s="4">
        <f t="shared" si="22"/>
        <v>25</v>
      </c>
      <c r="AQ11" s="2">
        <f>AP11-25</f>
        <v>0</v>
      </c>
      <c r="AR11" s="2">
        <v>25</v>
      </c>
      <c r="AS11" s="13">
        <f t="shared" si="23"/>
        <v>0</v>
      </c>
    </row>
    <row r="12" spans="1:45">
      <c r="A12" s="21"/>
      <c r="B12" s="19">
        <f t="shared" si="0"/>
        <v>15.5</v>
      </c>
      <c r="C12" s="19">
        <f t="shared" si="1"/>
        <v>31</v>
      </c>
      <c r="D12" s="20">
        <f t="shared" si="2"/>
        <v>46.5</v>
      </c>
      <c r="E12" s="20">
        <f t="shared" si="3"/>
        <v>62</v>
      </c>
      <c r="F12" s="14">
        <v>1</v>
      </c>
      <c r="G12" s="13">
        <v>2</v>
      </c>
      <c r="H12" s="8">
        <f t="shared" si="4"/>
        <v>124</v>
      </c>
      <c r="I12" s="11">
        <f t="shared" si="24"/>
        <v>2.0666666666666669</v>
      </c>
      <c r="J12" s="11">
        <f t="shared" ref="J12:J25" si="28">I12-2</f>
        <v>6.6666666666666874E-2</v>
      </c>
      <c r="K12" s="9">
        <v>1</v>
      </c>
      <c r="L12" s="15">
        <v>33</v>
      </c>
      <c r="M12" s="14">
        <v>2</v>
      </c>
      <c r="N12" s="2">
        <f t="shared" ref="N12:N37" si="29">J12*60</f>
        <v>4.0000000000000124</v>
      </c>
      <c r="O12" s="2">
        <v>2.5</v>
      </c>
      <c r="P12" s="2">
        <f t="shared" si="6"/>
        <v>155</v>
      </c>
      <c r="Q12" s="11">
        <f t="shared" ref="Q12:Q23" si="30">P12/60</f>
        <v>2.5833333333333335</v>
      </c>
      <c r="R12" s="16">
        <f>Q12-2</f>
        <v>0.58333333333333348</v>
      </c>
      <c r="S12" s="17">
        <v>2</v>
      </c>
      <c r="T12" s="12">
        <f t="shared" si="9"/>
        <v>35.000000000000007</v>
      </c>
      <c r="U12" s="2">
        <f t="shared" si="10"/>
        <v>232.5</v>
      </c>
      <c r="V12" s="2">
        <f t="shared" si="16"/>
        <v>3.875</v>
      </c>
      <c r="W12" s="7">
        <f t="shared" si="17"/>
        <v>0.875</v>
      </c>
      <c r="X12" s="18">
        <v>3</v>
      </c>
      <c r="Y12" s="9">
        <f t="shared" si="18"/>
        <v>52.5</v>
      </c>
      <c r="Z12" s="2">
        <f t="shared" si="11"/>
        <v>310</v>
      </c>
      <c r="AA12" s="11">
        <f t="shared" si="12"/>
        <v>5.166666666666667</v>
      </c>
      <c r="AB12" s="16">
        <f t="shared" si="25"/>
        <v>0.16666666666666696</v>
      </c>
      <c r="AC12" s="18">
        <v>5</v>
      </c>
      <c r="AD12" s="13">
        <f t="shared" si="13"/>
        <v>10.000000000000018</v>
      </c>
      <c r="AE12" s="8">
        <f t="shared" si="14"/>
        <v>372</v>
      </c>
      <c r="AF12" s="10">
        <f t="shared" si="26"/>
        <v>6.2</v>
      </c>
      <c r="AG12" s="10">
        <f>AF12-6</f>
        <v>0.20000000000000018</v>
      </c>
      <c r="AH12" s="2">
        <v>6</v>
      </c>
      <c r="AI12" s="13">
        <f t="shared" si="27"/>
        <v>12.000000000000011</v>
      </c>
      <c r="AJ12" s="8">
        <f t="shared" si="19"/>
        <v>775</v>
      </c>
      <c r="AK12" s="2">
        <f t="shared" si="20"/>
        <v>12.916666666666666</v>
      </c>
      <c r="AL12" s="2">
        <f>AK12-12</f>
        <v>0.91666666666666607</v>
      </c>
      <c r="AM12" s="2">
        <v>12</v>
      </c>
      <c r="AN12" s="13">
        <f t="shared" si="21"/>
        <v>54.999999999999964</v>
      </c>
      <c r="AO12" s="8">
        <f t="shared" si="15"/>
        <v>1550</v>
      </c>
      <c r="AP12" s="4">
        <f t="shared" si="22"/>
        <v>25.833333333333332</v>
      </c>
      <c r="AQ12" s="2">
        <f>AP12-25</f>
        <v>0.83333333333333215</v>
      </c>
      <c r="AR12" s="2">
        <v>25</v>
      </c>
      <c r="AS12" s="13">
        <f t="shared" si="23"/>
        <v>49.999999999999929</v>
      </c>
    </row>
    <row r="13" spans="1:45">
      <c r="A13" s="21"/>
      <c r="B13" s="19">
        <f t="shared" si="0"/>
        <v>16</v>
      </c>
      <c r="C13" s="19">
        <f t="shared" si="1"/>
        <v>32</v>
      </c>
      <c r="D13" s="20">
        <f t="shared" si="2"/>
        <v>48</v>
      </c>
      <c r="E13" s="20">
        <f t="shared" si="3"/>
        <v>64</v>
      </c>
      <c r="F13" s="14">
        <v>1</v>
      </c>
      <c r="G13" s="13">
        <v>4</v>
      </c>
      <c r="H13" s="8">
        <f t="shared" si="4"/>
        <v>128</v>
      </c>
      <c r="I13" s="11">
        <f t="shared" si="24"/>
        <v>2.1333333333333333</v>
      </c>
      <c r="J13" s="11">
        <f t="shared" si="28"/>
        <v>0.1333333333333333</v>
      </c>
      <c r="K13" s="9">
        <v>1</v>
      </c>
      <c r="L13" s="15">
        <v>36</v>
      </c>
      <c r="M13" s="14">
        <v>2</v>
      </c>
      <c r="N13" s="2">
        <f t="shared" si="29"/>
        <v>7.9999999999999982</v>
      </c>
      <c r="O13" s="2">
        <v>2.5</v>
      </c>
      <c r="P13" s="2">
        <f t="shared" si="6"/>
        <v>160</v>
      </c>
      <c r="Q13" s="11">
        <f t="shared" si="30"/>
        <v>2.6666666666666665</v>
      </c>
      <c r="R13" s="16">
        <f>Q13-2</f>
        <v>0.66666666666666652</v>
      </c>
      <c r="S13" s="17">
        <v>2</v>
      </c>
      <c r="T13" s="12">
        <f t="shared" si="9"/>
        <v>39.999999999999993</v>
      </c>
      <c r="U13" s="2">
        <f t="shared" si="10"/>
        <v>240</v>
      </c>
      <c r="V13" s="2">
        <f t="shared" si="16"/>
        <v>4</v>
      </c>
      <c r="W13" s="7">
        <f>V13-4</f>
        <v>0</v>
      </c>
      <c r="X13" s="18">
        <v>4</v>
      </c>
      <c r="Y13" s="9">
        <f t="shared" si="18"/>
        <v>0</v>
      </c>
      <c r="Z13" s="2">
        <f t="shared" si="11"/>
        <v>320</v>
      </c>
      <c r="AA13" s="11">
        <f t="shared" si="12"/>
        <v>5.333333333333333</v>
      </c>
      <c r="AB13" s="16">
        <f t="shared" si="25"/>
        <v>0.33333333333333304</v>
      </c>
      <c r="AC13" s="18">
        <v>5</v>
      </c>
      <c r="AD13" s="13">
        <f t="shared" ref="AD13:AD37" si="31">AB13*60</f>
        <v>19.999999999999982</v>
      </c>
      <c r="AE13" s="8">
        <f t="shared" si="14"/>
        <v>384</v>
      </c>
      <c r="AF13" s="10">
        <f t="shared" si="26"/>
        <v>6.4</v>
      </c>
      <c r="AG13" s="10">
        <f>AF13-6</f>
        <v>0.40000000000000036</v>
      </c>
      <c r="AH13" s="2">
        <v>6</v>
      </c>
      <c r="AI13" s="13">
        <f t="shared" si="27"/>
        <v>24.000000000000021</v>
      </c>
      <c r="AJ13" s="8">
        <f t="shared" si="19"/>
        <v>800</v>
      </c>
      <c r="AK13" s="2">
        <f t="shared" si="20"/>
        <v>13.333333333333334</v>
      </c>
      <c r="AL13" s="2">
        <f>AK13-13</f>
        <v>0.33333333333333393</v>
      </c>
      <c r="AM13" s="2">
        <v>13</v>
      </c>
      <c r="AN13" s="13">
        <f t="shared" si="21"/>
        <v>20.000000000000036</v>
      </c>
      <c r="AO13" s="8">
        <f t="shared" si="15"/>
        <v>1600</v>
      </c>
      <c r="AP13" s="4">
        <f t="shared" si="22"/>
        <v>26.666666666666668</v>
      </c>
      <c r="AQ13" s="2">
        <f>AP13-26</f>
        <v>0.66666666666666785</v>
      </c>
      <c r="AR13" s="2">
        <v>26</v>
      </c>
      <c r="AS13" s="13">
        <f t="shared" si="23"/>
        <v>40.000000000000071</v>
      </c>
    </row>
    <row r="14" spans="1:45">
      <c r="A14" s="21"/>
      <c r="B14" s="19">
        <f t="shared" si="0"/>
        <v>16.5</v>
      </c>
      <c r="C14" s="19">
        <f t="shared" si="1"/>
        <v>33</v>
      </c>
      <c r="D14" s="20">
        <f t="shared" si="2"/>
        <v>49.5</v>
      </c>
      <c r="E14" s="20">
        <f t="shared" si="3"/>
        <v>66</v>
      </c>
      <c r="F14" s="14">
        <v>1</v>
      </c>
      <c r="G14" s="13">
        <v>6</v>
      </c>
      <c r="H14" s="8">
        <f t="shared" si="4"/>
        <v>132</v>
      </c>
      <c r="I14" s="11">
        <f t="shared" si="24"/>
        <v>2.2000000000000002</v>
      </c>
      <c r="J14" s="11">
        <f t="shared" si="28"/>
        <v>0.20000000000000018</v>
      </c>
      <c r="K14" s="9">
        <v>1</v>
      </c>
      <c r="L14" s="15">
        <v>39</v>
      </c>
      <c r="M14" s="14">
        <v>2</v>
      </c>
      <c r="N14" s="2">
        <f t="shared" si="29"/>
        <v>12.000000000000011</v>
      </c>
      <c r="O14" s="2">
        <v>2.5</v>
      </c>
      <c r="P14" s="2">
        <f t="shared" si="6"/>
        <v>165</v>
      </c>
      <c r="Q14" s="11">
        <f t="shared" si="30"/>
        <v>2.75</v>
      </c>
      <c r="R14" s="16">
        <f>Q14-2</f>
        <v>0.75</v>
      </c>
      <c r="S14" s="17">
        <v>2</v>
      </c>
      <c r="T14" s="12">
        <f t="shared" si="9"/>
        <v>45</v>
      </c>
      <c r="U14" s="2">
        <f t="shared" si="10"/>
        <v>247.5</v>
      </c>
      <c r="V14" s="2">
        <f t="shared" si="16"/>
        <v>4.125</v>
      </c>
      <c r="W14" s="7">
        <f t="shared" ref="W14:W20" si="32">V14-4</f>
        <v>0.125</v>
      </c>
      <c r="X14" s="18">
        <v>4</v>
      </c>
      <c r="Y14" s="9">
        <f t="shared" si="18"/>
        <v>7.5</v>
      </c>
      <c r="Z14" s="2">
        <f t="shared" si="11"/>
        <v>330</v>
      </c>
      <c r="AA14" s="11">
        <f t="shared" si="12"/>
        <v>5.5</v>
      </c>
      <c r="AB14" s="16">
        <f t="shared" si="25"/>
        <v>0.5</v>
      </c>
      <c r="AC14" s="18">
        <v>5</v>
      </c>
      <c r="AD14" s="13">
        <f t="shared" si="31"/>
        <v>30</v>
      </c>
      <c r="AE14" s="8">
        <f t="shared" si="14"/>
        <v>396</v>
      </c>
      <c r="AF14" s="10">
        <f t="shared" si="26"/>
        <v>6.6</v>
      </c>
      <c r="AG14" s="10">
        <f>AF14-6</f>
        <v>0.59999999999999964</v>
      </c>
      <c r="AH14" s="2">
        <v>6</v>
      </c>
      <c r="AI14" s="13">
        <f t="shared" si="27"/>
        <v>35.999999999999979</v>
      </c>
      <c r="AJ14" s="8">
        <f t="shared" si="19"/>
        <v>825</v>
      </c>
      <c r="AK14" s="2">
        <f t="shared" si="20"/>
        <v>13.75</v>
      </c>
      <c r="AL14" s="2">
        <f>AK14-13</f>
        <v>0.75</v>
      </c>
      <c r="AM14" s="2">
        <v>13</v>
      </c>
      <c r="AN14" s="13">
        <f t="shared" si="21"/>
        <v>45</v>
      </c>
      <c r="AO14" s="8">
        <f t="shared" si="15"/>
        <v>1650</v>
      </c>
      <c r="AP14" s="4">
        <f t="shared" si="22"/>
        <v>27.5</v>
      </c>
      <c r="AQ14" s="2">
        <f>AP14-27</f>
        <v>0.5</v>
      </c>
      <c r="AR14" s="2">
        <v>27</v>
      </c>
      <c r="AS14" s="13">
        <f t="shared" si="23"/>
        <v>30</v>
      </c>
    </row>
    <row r="15" spans="1:45">
      <c r="A15" s="21"/>
      <c r="B15" s="19">
        <f t="shared" si="0"/>
        <v>17</v>
      </c>
      <c r="C15" s="19">
        <f t="shared" si="1"/>
        <v>34</v>
      </c>
      <c r="D15" s="20">
        <f t="shared" si="2"/>
        <v>51</v>
      </c>
      <c r="E15" s="20">
        <f t="shared" si="3"/>
        <v>68</v>
      </c>
      <c r="F15" s="14">
        <v>1</v>
      </c>
      <c r="G15" s="13">
        <v>8</v>
      </c>
      <c r="H15" s="8">
        <f t="shared" si="4"/>
        <v>136</v>
      </c>
      <c r="I15" s="11">
        <f t="shared" si="24"/>
        <v>2.2666666666666666</v>
      </c>
      <c r="J15" s="11">
        <f t="shared" si="28"/>
        <v>0.26666666666666661</v>
      </c>
      <c r="K15" s="9">
        <v>1</v>
      </c>
      <c r="L15" s="15">
        <v>42</v>
      </c>
      <c r="M15" s="14">
        <v>2</v>
      </c>
      <c r="N15" s="2">
        <f t="shared" si="29"/>
        <v>15.999999999999996</v>
      </c>
      <c r="O15" s="2">
        <v>2.5</v>
      </c>
      <c r="P15" s="2">
        <f t="shared" si="6"/>
        <v>170</v>
      </c>
      <c r="Q15" s="11">
        <f t="shared" si="30"/>
        <v>2.8333333333333335</v>
      </c>
      <c r="R15" s="16">
        <f>Q15-2</f>
        <v>0.83333333333333348</v>
      </c>
      <c r="S15" s="17">
        <v>2</v>
      </c>
      <c r="T15" s="12">
        <f t="shared" si="9"/>
        <v>50.000000000000007</v>
      </c>
      <c r="U15" s="2">
        <f t="shared" si="10"/>
        <v>255</v>
      </c>
      <c r="V15" s="2">
        <f t="shared" si="16"/>
        <v>4.25</v>
      </c>
      <c r="W15" s="7">
        <f t="shared" si="32"/>
        <v>0.25</v>
      </c>
      <c r="X15" s="18">
        <v>4</v>
      </c>
      <c r="Y15" s="9">
        <f t="shared" si="18"/>
        <v>15</v>
      </c>
      <c r="Z15" s="2">
        <f t="shared" si="11"/>
        <v>340</v>
      </c>
      <c r="AA15" s="11">
        <f>Z15/60</f>
        <v>5.666666666666667</v>
      </c>
      <c r="AB15" s="16">
        <f t="shared" si="25"/>
        <v>0.66666666666666696</v>
      </c>
      <c r="AC15" s="18">
        <v>5</v>
      </c>
      <c r="AD15" s="13">
        <f t="shared" si="31"/>
        <v>40.000000000000014</v>
      </c>
      <c r="AE15" s="8">
        <f t="shared" si="14"/>
        <v>408</v>
      </c>
      <c r="AF15" s="10">
        <f t="shared" si="26"/>
        <v>6.8</v>
      </c>
      <c r="AG15" s="10">
        <f>AF15-6</f>
        <v>0.79999999999999982</v>
      </c>
      <c r="AH15" s="2">
        <v>6</v>
      </c>
      <c r="AI15" s="13">
        <f t="shared" si="27"/>
        <v>47.999999999999986</v>
      </c>
      <c r="AJ15" s="8">
        <f t="shared" si="19"/>
        <v>850</v>
      </c>
      <c r="AK15" s="2">
        <f t="shared" si="20"/>
        <v>14.166666666666666</v>
      </c>
      <c r="AL15" s="2">
        <f>AK15-14</f>
        <v>0.16666666666666607</v>
      </c>
      <c r="AM15" s="2">
        <v>14</v>
      </c>
      <c r="AN15" s="13">
        <f t="shared" si="21"/>
        <v>9.9999999999999645</v>
      </c>
      <c r="AO15" s="8">
        <f t="shared" si="15"/>
        <v>1700</v>
      </c>
      <c r="AP15" s="4">
        <f t="shared" si="22"/>
        <v>28.333333333333332</v>
      </c>
      <c r="AQ15" s="2">
        <f>AP15-28</f>
        <v>0.33333333333333215</v>
      </c>
      <c r="AR15" s="2">
        <v>28</v>
      </c>
      <c r="AS15" s="13">
        <f t="shared" si="23"/>
        <v>19.999999999999929</v>
      </c>
    </row>
    <row r="16" spans="1:45">
      <c r="A16" s="21"/>
      <c r="B16" s="19">
        <f t="shared" si="0"/>
        <v>17.5</v>
      </c>
      <c r="C16" s="19">
        <f t="shared" si="1"/>
        <v>35</v>
      </c>
      <c r="D16" s="20">
        <f t="shared" si="2"/>
        <v>52.5</v>
      </c>
      <c r="E16" s="20">
        <f t="shared" si="3"/>
        <v>70</v>
      </c>
      <c r="F16" s="14">
        <v>1</v>
      </c>
      <c r="G16" s="13">
        <v>10</v>
      </c>
      <c r="H16" s="8">
        <f t="shared" si="4"/>
        <v>140</v>
      </c>
      <c r="I16" s="11">
        <f t="shared" si="24"/>
        <v>2.3333333333333335</v>
      </c>
      <c r="J16" s="11">
        <f t="shared" si="28"/>
        <v>0.33333333333333348</v>
      </c>
      <c r="K16" s="9">
        <v>1</v>
      </c>
      <c r="L16" s="15">
        <v>45</v>
      </c>
      <c r="M16" s="14">
        <v>2</v>
      </c>
      <c r="N16" s="2">
        <f t="shared" si="29"/>
        <v>20.000000000000007</v>
      </c>
      <c r="O16" s="2">
        <v>2.5</v>
      </c>
      <c r="P16" s="2">
        <f t="shared" si="6"/>
        <v>175</v>
      </c>
      <c r="Q16" s="11">
        <f t="shared" si="30"/>
        <v>2.9166666666666665</v>
      </c>
      <c r="R16" s="16">
        <f>Q16-2</f>
        <v>0.91666666666666652</v>
      </c>
      <c r="S16" s="17">
        <v>2</v>
      </c>
      <c r="T16" s="12">
        <f t="shared" si="9"/>
        <v>54.999999999999993</v>
      </c>
      <c r="U16" s="2">
        <f t="shared" si="10"/>
        <v>262.5</v>
      </c>
      <c r="V16" s="2">
        <f t="shared" si="16"/>
        <v>4.375</v>
      </c>
      <c r="W16" s="7">
        <f t="shared" si="32"/>
        <v>0.375</v>
      </c>
      <c r="X16" s="18">
        <v>4</v>
      </c>
      <c r="Y16" s="9">
        <f t="shared" si="18"/>
        <v>22.5</v>
      </c>
      <c r="Z16" s="2">
        <f t="shared" ref="Z16:Z37" si="33">P16*2</f>
        <v>350</v>
      </c>
      <c r="AA16" s="11">
        <f t="shared" ref="AA16:AA36" si="34">Z16/60</f>
        <v>5.833333333333333</v>
      </c>
      <c r="AB16" s="16">
        <f t="shared" si="25"/>
        <v>0.83333333333333304</v>
      </c>
      <c r="AC16" s="18">
        <v>5</v>
      </c>
      <c r="AD16" s="13">
        <f t="shared" si="31"/>
        <v>49.999999999999986</v>
      </c>
      <c r="AE16" s="8">
        <f t="shared" si="14"/>
        <v>420</v>
      </c>
      <c r="AF16" s="10">
        <f t="shared" si="26"/>
        <v>7</v>
      </c>
      <c r="AG16" s="10">
        <f>7-AF16</f>
        <v>0</v>
      </c>
      <c r="AH16" s="2">
        <v>7</v>
      </c>
      <c r="AI16" s="13">
        <f t="shared" si="27"/>
        <v>0</v>
      </c>
      <c r="AJ16" s="8">
        <f t="shared" si="19"/>
        <v>875</v>
      </c>
      <c r="AK16" s="2">
        <f t="shared" si="20"/>
        <v>14.583333333333334</v>
      </c>
      <c r="AL16" s="2">
        <f>AK16-14</f>
        <v>0.58333333333333393</v>
      </c>
      <c r="AM16" s="2">
        <v>14</v>
      </c>
      <c r="AN16" s="13">
        <f t="shared" si="21"/>
        <v>35.000000000000036</v>
      </c>
      <c r="AO16" s="8">
        <f t="shared" si="15"/>
        <v>1750</v>
      </c>
      <c r="AP16" s="4">
        <f t="shared" si="22"/>
        <v>29.166666666666668</v>
      </c>
      <c r="AQ16" s="2">
        <f>AP16-29</f>
        <v>0.16666666666666785</v>
      </c>
      <c r="AR16" s="2">
        <v>29</v>
      </c>
      <c r="AS16" s="13">
        <f t="shared" si="23"/>
        <v>10.000000000000071</v>
      </c>
    </row>
    <row r="17" spans="1:45">
      <c r="A17" s="21"/>
      <c r="B17" s="19">
        <f t="shared" si="0"/>
        <v>18</v>
      </c>
      <c r="C17" s="19">
        <f t="shared" si="1"/>
        <v>36</v>
      </c>
      <c r="D17" s="20">
        <f t="shared" si="2"/>
        <v>54</v>
      </c>
      <c r="E17" s="20">
        <f t="shared" si="3"/>
        <v>72</v>
      </c>
      <c r="F17" s="14">
        <v>1</v>
      </c>
      <c r="G17" s="13">
        <v>12</v>
      </c>
      <c r="H17" s="8">
        <f t="shared" si="4"/>
        <v>144</v>
      </c>
      <c r="I17" s="11">
        <f t="shared" si="24"/>
        <v>2.4</v>
      </c>
      <c r="J17" s="11">
        <f t="shared" si="28"/>
        <v>0.39999999999999991</v>
      </c>
      <c r="K17" s="9">
        <v>1</v>
      </c>
      <c r="L17" s="15">
        <v>48</v>
      </c>
      <c r="M17" s="14">
        <v>2</v>
      </c>
      <c r="N17" s="2">
        <f t="shared" si="29"/>
        <v>23.999999999999993</v>
      </c>
      <c r="O17" s="2">
        <v>2.5</v>
      </c>
      <c r="P17" s="2">
        <f t="shared" si="6"/>
        <v>180</v>
      </c>
      <c r="Q17" s="11">
        <f t="shared" si="30"/>
        <v>3</v>
      </c>
      <c r="R17" s="16">
        <f t="shared" ref="R17:R28" si="35">Q17-3</f>
        <v>0</v>
      </c>
      <c r="S17" s="17">
        <v>3</v>
      </c>
      <c r="T17" s="12">
        <f t="shared" si="9"/>
        <v>0</v>
      </c>
      <c r="U17" s="2">
        <f t="shared" si="10"/>
        <v>270</v>
      </c>
      <c r="V17" s="2">
        <f t="shared" si="16"/>
        <v>4.5</v>
      </c>
      <c r="W17" s="7">
        <f t="shared" si="32"/>
        <v>0.5</v>
      </c>
      <c r="X17" s="18">
        <v>4</v>
      </c>
      <c r="Y17" s="9">
        <f t="shared" si="18"/>
        <v>30</v>
      </c>
      <c r="Z17" s="2">
        <f t="shared" si="33"/>
        <v>360</v>
      </c>
      <c r="AA17" s="11">
        <f t="shared" si="34"/>
        <v>6</v>
      </c>
      <c r="AB17" s="16">
        <f t="shared" ref="AB17:AB22" si="36">AA17-6</f>
        <v>0</v>
      </c>
      <c r="AC17" s="18">
        <v>6</v>
      </c>
      <c r="AD17" s="13">
        <f t="shared" si="31"/>
        <v>0</v>
      </c>
      <c r="AE17" s="8">
        <f t="shared" si="14"/>
        <v>432</v>
      </c>
      <c r="AF17" s="10">
        <f t="shared" si="26"/>
        <v>7.2</v>
      </c>
      <c r="AG17" s="10">
        <f>AF17-7</f>
        <v>0.20000000000000018</v>
      </c>
      <c r="AH17" s="2">
        <v>7</v>
      </c>
      <c r="AI17" s="13">
        <f t="shared" si="27"/>
        <v>12.000000000000011</v>
      </c>
      <c r="AJ17" s="8">
        <f t="shared" si="19"/>
        <v>900</v>
      </c>
      <c r="AK17" s="2">
        <f t="shared" si="20"/>
        <v>15</v>
      </c>
      <c r="AL17" s="2">
        <f>AK17-15</f>
        <v>0</v>
      </c>
      <c r="AM17" s="2">
        <v>15</v>
      </c>
      <c r="AN17" s="13">
        <f t="shared" si="21"/>
        <v>0</v>
      </c>
      <c r="AO17" s="8">
        <f t="shared" si="15"/>
        <v>1800</v>
      </c>
      <c r="AP17" s="4">
        <f t="shared" si="22"/>
        <v>30</v>
      </c>
      <c r="AQ17" s="2">
        <f>AP17-30</f>
        <v>0</v>
      </c>
      <c r="AR17" s="2">
        <v>30</v>
      </c>
      <c r="AS17" s="13">
        <f t="shared" si="23"/>
        <v>0</v>
      </c>
    </row>
    <row r="18" spans="1:45">
      <c r="A18" s="21"/>
      <c r="B18" s="19">
        <f t="shared" si="0"/>
        <v>18.5</v>
      </c>
      <c r="C18" s="19">
        <f t="shared" si="1"/>
        <v>37</v>
      </c>
      <c r="D18" s="20">
        <f t="shared" si="2"/>
        <v>55.5</v>
      </c>
      <c r="E18" s="20">
        <f t="shared" si="3"/>
        <v>74</v>
      </c>
      <c r="F18" s="14">
        <v>1</v>
      </c>
      <c r="G18" s="13">
        <v>14</v>
      </c>
      <c r="H18" s="8">
        <f t="shared" si="4"/>
        <v>148</v>
      </c>
      <c r="I18" s="11">
        <f t="shared" si="24"/>
        <v>2.4666666666666668</v>
      </c>
      <c r="J18" s="11">
        <f t="shared" si="28"/>
        <v>0.46666666666666679</v>
      </c>
      <c r="K18" s="9">
        <v>1</v>
      </c>
      <c r="L18" s="15">
        <v>51</v>
      </c>
      <c r="M18" s="14">
        <v>2</v>
      </c>
      <c r="N18" s="2">
        <f t="shared" si="29"/>
        <v>28.000000000000007</v>
      </c>
      <c r="O18" s="2">
        <v>2.5</v>
      </c>
      <c r="P18" s="2">
        <f t="shared" si="6"/>
        <v>185</v>
      </c>
      <c r="Q18" s="11">
        <f t="shared" si="30"/>
        <v>3.0833333333333335</v>
      </c>
      <c r="R18" s="16">
        <f t="shared" si="35"/>
        <v>8.3333333333333481E-2</v>
      </c>
      <c r="S18" s="17">
        <v>3</v>
      </c>
      <c r="T18" s="12">
        <f t="shared" si="9"/>
        <v>5.0000000000000089</v>
      </c>
      <c r="U18" s="2">
        <f t="shared" si="10"/>
        <v>277.5</v>
      </c>
      <c r="V18" s="2">
        <f t="shared" si="16"/>
        <v>4.625</v>
      </c>
      <c r="W18" s="7">
        <f t="shared" si="32"/>
        <v>0.625</v>
      </c>
      <c r="X18" s="18">
        <v>4</v>
      </c>
      <c r="Y18" s="9">
        <f t="shared" si="18"/>
        <v>37.5</v>
      </c>
      <c r="Z18" s="2">
        <f t="shared" si="33"/>
        <v>370</v>
      </c>
      <c r="AA18" s="11">
        <f t="shared" si="34"/>
        <v>6.166666666666667</v>
      </c>
      <c r="AB18" s="16">
        <f t="shared" si="36"/>
        <v>0.16666666666666696</v>
      </c>
      <c r="AC18" s="18">
        <v>6</v>
      </c>
      <c r="AD18" s="13">
        <f t="shared" si="31"/>
        <v>10.000000000000018</v>
      </c>
      <c r="AE18" s="8">
        <f t="shared" si="14"/>
        <v>444</v>
      </c>
      <c r="AF18" s="10">
        <f t="shared" si="26"/>
        <v>7.4</v>
      </c>
      <c r="AG18" s="10">
        <f>AF18-7</f>
        <v>0.40000000000000036</v>
      </c>
      <c r="AH18" s="2">
        <v>7</v>
      </c>
      <c r="AI18" s="13">
        <f t="shared" si="27"/>
        <v>24.000000000000021</v>
      </c>
      <c r="AJ18" s="8">
        <f t="shared" si="19"/>
        <v>925</v>
      </c>
      <c r="AK18" s="2">
        <f t="shared" si="20"/>
        <v>15.416666666666666</v>
      </c>
      <c r="AL18" s="2">
        <f>AK18-15</f>
        <v>0.41666666666666607</v>
      </c>
      <c r="AM18" s="2">
        <v>15</v>
      </c>
      <c r="AN18" s="13">
        <f t="shared" si="21"/>
        <v>24.999999999999964</v>
      </c>
      <c r="AO18" s="8">
        <f t="shared" si="15"/>
        <v>1850</v>
      </c>
      <c r="AP18" s="4">
        <f t="shared" si="22"/>
        <v>30.833333333333332</v>
      </c>
      <c r="AQ18" s="2">
        <f>AP18-30</f>
        <v>0.83333333333333215</v>
      </c>
      <c r="AR18" s="2">
        <v>30</v>
      </c>
      <c r="AS18" s="13">
        <f t="shared" si="23"/>
        <v>49.999999999999929</v>
      </c>
    </row>
    <row r="19" spans="1:45">
      <c r="A19" s="21"/>
      <c r="B19" s="19">
        <f t="shared" si="0"/>
        <v>19</v>
      </c>
      <c r="C19" s="19">
        <f t="shared" si="1"/>
        <v>38</v>
      </c>
      <c r="D19" s="20">
        <f t="shared" si="2"/>
        <v>57</v>
      </c>
      <c r="E19" s="20">
        <f t="shared" si="3"/>
        <v>76</v>
      </c>
      <c r="F19" s="14">
        <v>1</v>
      </c>
      <c r="G19" s="13">
        <v>16</v>
      </c>
      <c r="H19" s="8">
        <f t="shared" si="4"/>
        <v>152</v>
      </c>
      <c r="I19" s="11">
        <f t="shared" si="24"/>
        <v>2.5333333333333332</v>
      </c>
      <c r="J19" s="11">
        <f t="shared" si="28"/>
        <v>0.53333333333333321</v>
      </c>
      <c r="K19" s="9">
        <v>1</v>
      </c>
      <c r="L19" s="15">
        <v>54</v>
      </c>
      <c r="M19" s="14">
        <v>2</v>
      </c>
      <c r="N19" s="2">
        <f t="shared" si="29"/>
        <v>31.999999999999993</v>
      </c>
      <c r="O19" s="2">
        <v>2.5</v>
      </c>
      <c r="P19" s="2">
        <f t="shared" si="6"/>
        <v>190</v>
      </c>
      <c r="Q19" s="11">
        <f t="shared" si="30"/>
        <v>3.1666666666666665</v>
      </c>
      <c r="R19" s="16">
        <f t="shared" si="35"/>
        <v>0.16666666666666652</v>
      </c>
      <c r="S19" s="17">
        <v>3</v>
      </c>
      <c r="T19" s="12">
        <f t="shared" si="9"/>
        <v>9.9999999999999911</v>
      </c>
      <c r="U19" s="2">
        <f t="shared" si="10"/>
        <v>285</v>
      </c>
      <c r="V19" s="2">
        <f t="shared" si="16"/>
        <v>4.75</v>
      </c>
      <c r="W19" s="7">
        <f t="shared" si="32"/>
        <v>0.75</v>
      </c>
      <c r="X19" s="18">
        <v>4</v>
      </c>
      <c r="Y19" s="9">
        <f t="shared" si="18"/>
        <v>45</v>
      </c>
      <c r="Z19" s="2">
        <f t="shared" si="33"/>
        <v>380</v>
      </c>
      <c r="AA19" s="11">
        <f t="shared" si="34"/>
        <v>6.333333333333333</v>
      </c>
      <c r="AB19" s="16">
        <f t="shared" si="36"/>
        <v>0.33333333333333304</v>
      </c>
      <c r="AC19" s="18">
        <v>6</v>
      </c>
      <c r="AD19" s="13">
        <f t="shared" si="31"/>
        <v>19.999999999999982</v>
      </c>
      <c r="AE19" s="8">
        <f t="shared" si="14"/>
        <v>456</v>
      </c>
      <c r="AF19" s="10">
        <f t="shared" si="26"/>
        <v>7.6</v>
      </c>
      <c r="AG19" s="10">
        <f>AF19-7</f>
        <v>0.59999999999999964</v>
      </c>
      <c r="AH19" s="2">
        <v>7</v>
      </c>
      <c r="AI19" s="13">
        <f t="shared" si="27"/>
        <v>35.999999999999979</v>
      </c>
      <c r="AJ19" s="8">
        <f t="shared" si="19"/>
        <v>950</v>
      </c>
      <c r="AK19" s="2">
        <f t="shared" si="20"/>
        <v>15.833333333333334</v>
      </c>
      <c r="AL19" s="2">
        <f>AK19-15</f>
        <v>0.83333333333333393</v>
      </c>
      <c r="AM19" s="2">
        <v>15</v>
      </c>
      <c r="AN19" s="13">
        <f t="shared" si="21"/>
        <v>50.000000000000036</v>
      </c>
      <c r="AO19" s="8">
        <f t="shared" si="15"/>
        <v>1900</v>
      </c>
      <c r="AP19" s="4">
        <f t="shared" si="22"/>
        <v>31.666666666666668</v>
      </c>
      <c r="AQ19" s="2">
        <f>AP19-31</f>
        <v>0.66666666666666785</v>
      </c>
      <c r="AR19" s="2">
        <v>31</v>
      </c>
      <c r="AS19" s="13">
        <f t="shared" si="23"/>
        <v>40.000000000000071</v>
      </c>
    </row>
    <row r="20" spans="1:45">
      <c r="A20" s="21"/>
      <c r="B20" s="19">
        <f t="shared" si="0"/>
        <v>19.5</v>
      </c>
      <c r="C20" s="19">
        <f t="shared" si="1"/>
        <v>39</v>
      </c>
      <c r="D20" s="20">
        <f t="shared" si="2"/>
        <v>58.5</v>
      </c>
      <c r="E20" s="20">
        <f t="shared" si="3"/>
        <v>78</v>
      </c>
      <c r="F20" s="14">
        <v>1</v>
      </c>
      <c r="G20" s="13">
        <v>18</v>
      </c>
      <c r="H20" s="8">
        <f t="shared" si="4"/>
        <v>156</v>
      </c>
      <c r="I20" s="11">
        <f t="shared" si="24"/>
        <v>2.6</v>
      </c>
      <c r="J20" s="11">
        <f t="shared" si="28"/>
        <v>0.60000000000000009</v>
      </c>
      <c r="K20" s="9">
        <v>1</v>
      </c>
      <c r="L20" s="15">
        <v>57</v>
      </c>
      <c r="M20" s="14">
        <v>2</v>
      </c>
      <c r="N20" s="2">
        <f t="shared" si="29"/>
        <v>36.000000000000007</v>
      </c>
      <c r="O20" s="2">
        <v>2.5</v>
      </c>
      <c r="P20" s="2">
        <f t="shared" si="6"/>
        <v>195</v>
      </c>
      <c r="Q20" s="11">
        <f t="shared" si="30"/>
        <v>3.25</v>
      </c>
      <c r="R20" s="16">
        <f t="shared" si="35"/>
        <v>0.25</v>
      </c>
      <c r="S20" s="17">
        <v>3</v>
      </c>
      <c r="T20" s="12">
        <f t="shared" si="9"/>
        <v>15</v>
      </c>
      <c r="U20" s="2">
        <f t="shared" si="10"/>
        <v>292.5</v>
      </c>
      <c r="V20" s="2">
        <f t="shared" si="16"/>
        <v>4.875</v>
      </c>
      <c r="W20" s="7">
        <f t="shared" si="32"/>
        <v>0.875</v>
      </c>
      <c r="X20" s="18">
        <v>4</v>
      </c>
      <c r="Y20" s="9">
        <f t="shared" si="18"/>
        <v>52.5</v>
      </c>
      <c r="Z20" s="2">
        <f t="shared" si="33"/>
        <v>390</v>
      </c>
      <c r="AA20" s="11">
        <f t="shared" si="34"/>
        <v>6.5</v>
      </c>
      <c r="AB20" s="16">
        <f t="shared" si="36"/>
        <v>0.5</v>
      </c>
      <c r="AC20" s="18">
        <v>6</v>
      </c>
      <c r="AD20" s="13">
        <f t="shared" si="31"/>
        <v>30</v>
      </c>
      <c r="AE20" s="8">
        <f t="shared" si="14"/>
        <v>468</v>
      </c>
      <c r="AF20" s="10">
        <f t="shared" si="26"/>
        <v>7.8</v>
      </c>
      <c r="AG20" s="10">
        <f>AF20-7</f>
        <v>0.79999999999999982</v>
      </c>
      <c r="AH20" s="2">
        <v>7</v>
      </c>
      <c r="AI20" s="13">
        <f t="shared" si="27"/>
        <v>47.999999999999986</v>
      </c>
      <c r="AJ20" s="8">
        <f t="shared" si="19"/>
        <v>975</v>
      </c>
      <c r="AK20" s="2">
        <f t="shared" si="20"/>
        <v>16.25</v>
      </c>
      <c r="AL20" s="2">
        <f>AK20-16</f>
        <v>0.25</v>
      </c>
      <c r="AM20" s="2">
        <v>16</v>
      </c>
      <c r="AN20" s="13">
        <f t="shared" si="21"/>
        <v>15</v>
      </c>
      <c r="AO20" s="8">
        <f t="shared" si="15"/>
        <v>1950</v>
      </c>
      <c r="AP20" s="4">
        <f t="shared" si="22"/>
        <v>32.5</v>
      </c>
      <c r="AQ20" s="2">
        <f>AP20-32</f>
        <v>0.5</v>
      </c>
      <c r="AR20" s="2">
        <v>32</v>
      </c>
      <c r="AS20" s="13">
        <f t="shared" si="23"/>
        <v>30</v>
      </c>
    </row>
    <row r="21" spans="1:45">
      <c r="A21" s="21"/>
      <c r="B21" s="19">
        <f t="shared" si="0"/>
        <v>20</v>
      </c>
      <c r="C21" s="19">
        <f t="shared" si="1"/>
        <v>40</v>
      </c>
      <c r="D21" s="20">
        <f t="shared" si="2"/>
        <v>60</v>
      </c>
      <c r="E21" s="20">
        <f t="shared" si="3"/>
        <v>80</v>
      </c>
      <c r="F21" s="14">
        <v>1</v>
      </c>
      <c r="G21" s="13">
        <v>20</v>
      </c>
      <c r="H21" s="8">
        <f t="shared" si="4"/>
        <v>160</v>
      </c>
      <c r="I21" s="11">
        <f t="shared" si="24"/>
        <v>2.6666666666666665</v>
      </c>
      <c r="J21" s="11">
        <f t="shared" si="28"/>
        <v>0.66666666666666652</v>
      </c>
      <c r="K21" s="9">
        <v>2</v>
      </c>
      <c r="L21" s="15">
        <v>0</v>
      </c>
      <c r="M21" s="14">
        <v>2</v>
      </c>
      <c r="N21" s="2">
        <f t="shared" si="29"/>
        <v>39.999999999999993</v>
      </c>
      <c r="O21" s="2">
        <v>2.5</v>
      </c>
      <c r="P21" s="2">
        <f t="shared" si="6"/>
        <v>200</v>
      </c>
      <c r="Q21" s="11">
        <f t="shared" si="30"/>
        <v>3.3333333333333335</v>
      </c>
      <c r="R21" s="16">
        <f t="shared" si="35"/>
        <v>0.33333333333333348</v>
      </c>
      <c r="S21" s="17">
        <v>3</v>
      </c>
      <c r="T21" s="12">
        <f t="shared" si="9"/>
        <v>20.000000000000007</v>
      </c>
      <c r="U21" s="2">
        <f t="shared" si="10"/>
        <v>300</v>
      </c>
      <c r="V21" s="2">
        <f t="shared" si="16"/>
        <v>5</v>
      </c>
      <c r="W21" s="7">
        <f>V21-5</f>
        <v>0</v>
      </c>
      <c r="X21" s="18">
        <v>5</v>
      </c>
      <c r="Y21" s="9">
        <f t="shared" si="18"/>
        <v>0</v>
      </c>
      <c r="Z21" s="2">
        <f t="shared" si="33"/>
        <v>400</v>
      </c>
      <c r="AA21" s="11">
        <f t="shared" si="34"/>
        <v>6.666666666666667</v>
      </c>
      <c r="AB21" s="16">
        <f t="shared" si="36"/>
        <v>0.66666666666666696</v>
      </c>
      <c r="AC21" s="18">
        <v>6</v>
      </c>
      <c r="AD21" s="13">
        <f t="shared" si="31"/>
        <v>40.000000000000014</v>
      </c>
      <c r="AE21" s="8">
        <f t="shared" si="14"/>
        <v>480</v>
      </c>
      <c r="AF21" s="10">
        <f t="shared" si="26"/>
        <v>8</v>
      </c>
      <c r="AG21" s="10">
        <f>AF21-8</f>
        <v>0</v>
      </c>
      <c r="AH21" s="2">
        <v>8</v>
      </c>
      <c r="AI21" s="13">
        <f t="shared" si="27"/>
        <v>0</v>
      </c>
      <c r="AJ21" s="8">
        <f t="shared" si="19"/>
        <v>1000</v>
      </c>
      <c r="AK21" s="2">
        <f t="shared" si="20"/>
        <v>16.666666666666668</v>
      </c>
      <c r="AL21" s="2">
        <f>AK21-16</f>
        <v>0.66666666666666785</v>
      </c>
      <c r="AM21" s="2">
        <v>16</v>
      </c>
      <c r="AN21" s="13">
        <f t="shared" si="21"/>
        <v>40.000000000000071</v>
      </c>
      <c r="AO21" s="8">
        <f t="shared" si="15"/>
        <v>2000</v>
      </c>
      <c r="AP21" s="4">
        <f t="shared" si="22"/>
        <v>33.333333333333336</v>
      </c>
      <c r="AQ21" s="2">
        <f>AP21-33</f>
        <v>0.3333333333333357</v>
      </c>
      <c r="AR21" s="2">
        <v>33</v>
      </c>
      <c r="AS21" s="13">
        <f t="shared" si="23"/>
        <v>20.000000000000142</v>
      </c>
    </row>
    <row r="22" spans="1:45">
      <c r="A22" s="21"/>
      <c r="B22" s="19">
        <f t="shared" si="0"/>
        <v>20.5</v>
      </c>
      <c r="C22" s="19">
        <f t="shared" si="1"/>
        <v>41</v>
      </c>
      <c r="D22" s="20">
        <f t="shared" si="2"/>
        <v>61.5</v>
      </c>
      <c r="E22" s="20">
        <f t="shared" si="3"/>
        <v>82</v>
      </c>
      <c r="F22" s="14">
        <v>1</v>
      </c>
      <c r="G22" s="13">
        <v>22</v>
      </c>
      <c r="H22" s="8">
        <f t="shared" si="4"/>
        <v>164</v>
      </c>
      <c r="I22" s="11">
        <f t="shared" si="24"/>
        <v>2.7333333333333334</v>
      </c>
      <c r="J22" s="11">
        <f t="shared" si="28"/>
        <v>0.73333333333333339</v>
      </c>
      <c r="K22" s="9">
        <v>2</v>
      </c>
      <c r="L22" s="15">
        <v>3</v>
      </c>
      <c r="M22" s="14">
        <v>2</v>
      </c>
      <c r="N22" s="2">
        <f t="shared" si="29"/>
        <v>44</v>
      </c>
      <c r="O22" s="2">
        <v>2.5</v>
      </c>
      <c r="P22" s="2">
        <f t="shared" si="6"/>
        <v>205</v>
      </c>
      <c r="Q22" s="11">
        <f t="shared" si="30"/>
        <v>3.4166666666666665</v>
      </c>
      <c r="R22" s="16">
        <f t="shared" si="35"/>
        <v>0.41666666666666652</v>
      </c>
      <c r="S22" s="17">
        <v>3</v>
      </c>
      <c r="T22" s="12">
        <f t="shared" si="9"/>
        <v>24.999999999999993</v>
      </c>
      <c r="U22" s="2">
        <f t="shared" si="10"/>
        <v>307.5</v>
      </c>
      <c r="V22" s="2">
        <f t="shared" si="16"/>
        <v>5.125</v>
      </c>
      <c r="W22" s="7">
        <f t="shared" ref="W22:W28" si="37">V22-5</f>
        <v>0.125</v>
      </c>
      <c r="X22" s="18">
        <v>5</v>
      </c>
      <c r="Y22" s="9">
        <f t="shared" si="18"/>
        <v>7.5</v>
      </c>
      <c r="Z22" s="2">
        <f t="shared" si="33"/>
        <v>410</v>
      </c>
      <c r="AA22" s="11">
        <f t="shared" si="34"/>
        <v>6.833333333333333</v>
      </c>
      <c r="AB22" s="16">
        <f t="shared" si="36"/>
        <v>0.83333333333333304</v>
      </c>
      <c r="AC22" s="18">
        <v>6</v>
      </c>
      <c r="AD22" s="13">
        <f t="shared" si="31"/>
        <v>49.999999999999986</v>
      </c>
      <c r="AE22" s="8">
        <f t="shared" si="14"/>
        <v>492</v>
      </c>
      <c r="AF22" s="10">
        <f t="shared" si="26"/>
        <v>8.1999999999999993</v>
      </c>
      <c r="AG22" s="10">
        <f>AF22-8</f>
        <v>0.19999999999999929</v>
      </c>
      <c r="AH22" s="2">
        <v>8</v>
      </c>
      <c r="AI22" s="13">
        <f t="shared" si="27"/>
        <v>11.999999999999957</v>
      </c>
      <c r="AJ22" s="8">
        <f t="shared" si="19"/>
        <v>1025</v>
      </c>
      <c r="AK22" s="2">
        <f t="shared" si="20"/>
        <v>17.083333333333332</v>
      </c>
      <c r="AL22" s="2">
        <f>AK22-17</f>
        <v>8.3333333333332149E-2</v>
      </c>
      <c r="AM22" s="2">
        <v>17</v>
      </c>
      <c r="AN22" s="13">
        <f t="shared" si="21"/>
        <v>4.9999999999999289</v>
      </c>
      <c r="AO22" s="8">
        <f t="shared" si="15"/>
        <v>2050</v>
      </c>
      <c r="AP22" s="4">
        <f t="shared" si="22"/>
        <v>34.166666666666664</v>
      </c>
      <c r="AQ22" s="2">
        <f>AP22-34</f>
        <v>0.1666666666666643</v>
      </c>
      <c r="AR22" s="2">
        <v>34</v>
      </c>
      <c r="AS22" s="13">
        <f t="shared" si="23"/>
        <v>9.9999999999998579</v>
      </c>
    </row>
    <row r="23" spans="1:45">
      <c r="A23" s="21"/>
      <c r="B23" s="19">
        <f t="shared" si="0"/>
        <v>21</v>
      </c>
      <c r="C23" s="19">
        <f t="shared" si="1"/>
        <v>42</v>
      </c>
      <c r="D23" s="20">
        <f t="shared" si="2"/>
        <v>63</v>
      </c>
      <c r="E23" s="20">
        <f t="shared" si="3"/>
        <v>84</v>
      </c>
      <c r="F23" s="14">
        <v>1</v>
      </c>
      <c r="G23" s="13">
        <v>24</v>
      </c>
      <c r="H23" s="8">
        <f t="shared" si="4"/>
        <v>168</v>
      </c>
      <c r="I23" s="11">
        <f t="shared" si="24"/>
        <v>2.8</v>
      </c>
      <c r="J23" s="11">
        <f t="shared" si="28"/>
        <v>0.79999999999999982</v>
      </c>
      <c r="K23" s="9">
        <v>2</v>
      </c>
      <c r="L23" s="15">
        <v>6</v>
      </c>
      <c r="M23" s="14">
        <v>2</v>
      </c>
      <c r="N23" s="2">
        <f t="shared" si="29"/>
        <v>47.999999999999986</v>
      </c>
      <c r="O23" s="2">
        <v>2.5</v>
      </c>
      <c r="P23" s="2">
        <f t="shared" si="6"/>
        <v>210</v>
      </c>
      <c r="Q23" s="11">
        <f t="shared" si="30"/>
        <v>3.5</v>
      </c>
      <c r="R23" s="16">
        <f t="shared" si="35"/>
        <v>0.5</v>
      </c>
      <c r="S23" s="17">
        <v>3</v>
      </c>
      <c r="T23" s="12">
        <f t="shared" si="9"/>
        <v>30</v>
      </c>
      <c r="U23" s="2">
        <f t="shared" si="10"/>
        <v>315</v>
      </c>
      <c r="V23" s="2">
        <f t="shared" si="16"/>
        <v>5.25</v>
      </c>
      <c r="W23" s="7">
        <f t="shared" si="37"/>
        <v>0.25</v>
      </c>
      <c r="X23" s="18">
        <v>5</v>
      </c>
      <c r="Y23" s="9">
        <f t="shared" si="18"/>
        <v>15</v>
      </c>
      <c r="Z23" s="2">
        <f t="shared" si="33"/>
        <v>420</v>
      </c>
      <c r="AA23" s="11">
        <f t="shared" si="34"/>
        <v>7</v>
      </c>
      <c r="AB23" s="16">
        <f t="shared" ref="AB23:AB28" si="38">AA23-7</f>
        <v>0</v>
      </c>
      <c r="AC23" s="18">
        <v>7</v>
      </c>
      <c r="AD23" s="13">
        <f t="shared" si="31"/>
        <v>0</v>
      </c>
      <c r="AE23" s="8">
        <f t="shared" si="14"/>
        <v>504</v>
      </c>
      <c r="AF23" s="10">
        <f t="shared" si="26"/>
        <v>8.4</v>
      </c>
      <c r="AG23" s="10">
        <f>AF23-8</f>
        <v>0.40000000000000036</v>
      </c>
      <c r="AH23" s="2">
        <v>8</v>
      </c>
      <c r="AI23" s="13">
        <f t="shared" si="27"/>
        <v>24.000000000000021</v>
      </c>
      <c r="AJ23" s="8">
        <f t="shared" si="19"/>
        <v>1050</v>
      </c>
      <c r="AK23" s="2">
        <f t="shared" si="20"/>
        <v>17.5</v>
      </c>
      <c r="AL23" s="2">
        <f>AK23-17</f>
        <v>0.5</v>
      </c>
      <c r="AM23" s="2">
        <v>17</v>
      </c>
      <c r="AN23" s="13">
        <f t="shared" si="21"/>
        <v>30</v>
      </c>
      <c r="AO23" s="8">
        <f t="shared" si="15"/>
        <v>2100</v>
      </c>
      <c r="AP23" s="4">
        <f t="shared" si="22"/>
        <v>35</v>
      </c>
      <c r="AQ23" s="2">
        <f>AP23-35</f>
        <v>0</v>
      </c>
      <c r="AR23" s="2">
        <v>35</v>
      </c>
      <c r="AS23" s="13">
        <f t="shared" si="23"/>
        <v>0</v>
      </c>
    </row>
    <row r="24" spans="1:45">
      <c r="A24" s="21"/>
      <c r="B24" s="19">
        <f t="shared" si="0"/>
        <v>21.5</v>
      </c>
      <c r="C24" s="19">
        <f t="shared" si="1"/>
        <v>43</v>
      </c>
      <c r="D24" s="20">
        <f t="shared" si="2"/>
        <v>64.5</v>
      </c>
      <c r="E24" s="20">
        <f t="shared" si="3"/>
        <v>86</v>
      </c>
      <c r="F24" s="14">
        <v>1</v>
      </c>
      <c r="G24" s="13">
        <v>26</v>
      </c>
      <c r="H24" s="8">
        <f t="shared" si="4"/>
        <v>172</v>
      </c>
      <c r="I24" s="11">
        <f t="shared" si="24"/>
        <v>2.8666666666666667</v>
      </c>
      <c r="J24" s="11">
        <f t="shared" si="28"/>
        <v>0.8666666666666667</v>
      </c>
      <c r="K24" s="9">
        <v>2</v>
      </c>
      <c r="L24" s="15">
        <v>9</v>
      </c>
      <c r="M24" s="14">
        <v>2</v>
      </c>
      <c r="N24" s="2">
        <f t="shared" si="29"/>
        <v>52</v>
      </c>
      <c r="O24" s="2">
        <v>2.5</v>
      </c>
      <c r="P24" s="2">
        <f t="shared" si="6"/>
        <v>215</v>
      </c>
      <c r="Q24" s="11">
        <f t="shared" ref="Q24:Q37" si="39">P24/60</f>
        <v>3.5833333333333335</v>
      </c>
      <c r="R24" s="16">
        <f t="shared" si="35"/>
        <v>0.58333333333333348</v>
      </c>
      <c r="S24" s="17">
        <v>3</v>
      </c>
      <c r="T24" s="12">
        <f t="shared" ref="T24:T37" si="40">R24*60</f>
        <v>35.000000000000007</v>
      </c>
      <c r="U24" s="2">
        <f t="shared" si="10"/>
        <v>322.5</v>
      </c>
      <c r="V24" s="2">
        <f t="shared" si="16"/>
        <v>5.375</v>
      </c>
      <c r="W24" s="7">
        <f t="shared" si="37"/>
        <v>0.375</v>
      </c>
      <c r="X24" s="18">
        <v>5</v>
      </c>
      <c r="Y24" s="9">
        <f t="shared" si="18"/>
        <v>22.5</v>
      </c>
      <c r="Z24" s="2">
        <f t="shared" si="33"/>
        <v>430</v>
      </c>
      <c r="AA24" s="11">
        <f t="shared" si="34"/>
        <v>7.166666666666667</v>
      </c>
      <c r="AB24" s="16">
        <f t="shared" si="38"/>
        <v>0.16666666666666696</v>
      </c>
      <c r="AC24" s="18">
        <v>7</v>
      </c>
      <c r="AD24" s="13">
        <f t="shared" si="31"/>
        <v>10.000000000000018</v>
      </c>
      <c r="AE24" s="8">
        <f t="shared" si="14"/>
        <v>516</v>
      </c>
      <c r="AF24" s="10">
        <f t="shared" si="26"/>
        <v>8.6</v>
      </c>
      <c r="AG24" s="10">
        <f>AF24-8</f>
        <v>0.59999999999999964</v>
      </c>
      <c r="AH24" s="2">
        <v>8</v>
      </c>
      <c r="AI24" s="13">
        <f t="shared" si="27"/>
        <v>35.999999999999979</v>
      </c>
      <c r="AJ24" s="8">
        <f t="shared" si="19"/>
        <v>1075</v>
      </c>
      <c r="AK24" s="2">
        <f t="shared" si="20"/>
        <v>17.916666666666668</v>
      </c>
      <c r="AL24" s="2">
        <f>AK24-17</f>
        <v>0.91666666666666785</v>
      </c>
      <c r="AM24" s="2">
        <v>17</v>
      </c>
      <c r="AN24" s="13">
        <f t="shared" si="21"/>
        <v>55.000000000000071</v>
      </c>
      <c r="AO24" s="8">
        <f t="shared" si="15"/>
        <v>2150</v>
      </c>
      <c r="AP24" s="4">
        <f t="shared" si="22"/>
        <v>35.833333333333336</v>
      </c>
      <c r="AQ24" s="2">
        <f>AP24-35</f>
        <v>0.8333333333333357</v>
      </c>
      <c r="AR24" s="2">
        <v>35</v>
      </c>
      <c r="AS24" s="13">
        <f t="shared" si="23"/>
        <v>50.000000000000142</v>
      </c>
    </row>
    <row r="25" spans="1:45">
      <c r="A25" s="21"/>
      <c r="B25" s="19">
        <f t="shared" si="0"/>
        <v>22</v>
      </c>
      <c r="C25" s="19">
        <f t="shared" si="1"/>
        <v>44</v>
      </c>
      <c r="D25" s="20">
        <f t="shared" si="2"/>
        <v>66</v>
      </c>
      <c r="E25" s="20">
        <f t="shared" si="3"/>
        <v>88</v>
      </c>
      <c r="F25" s="14">
        <v>1</v>
      </c>
      <c r="G25" s="13">
        <v>28</v>
      </c>
      <c r="H25" s="8">
        <f t="shared" si="4"/>
        <v>176</v>
      </c>
      <c r="I25" s="11">
        <f t="shared" si="24"/>
        <v>2.9333333333333331</v>
      </c>
      <c r="J25" s="11">
        <f t="shared" si="28"/>
        <v>0.93333333333333313</v>
      </c>
      <c r="K25" s="9">
        <v>2</v>
      </c>
      <c r="L25" s="15">
        <v>12</v>
      </c>
      <c r="M25" s="14">
        <v>2</v>
      </c>
      <c r="N25" s="2">
        <f t="shared" si="29"/>
        <v>55.999999999999986</v>
      </c>
      <c r="O25" s="2">
        <v>2.5</v>
      </c>
      <c r="P25" s="2">
        <f t="shared" si="6"/>
        <v>220</v>
      </c>
      <c r="Q25" s="11">
        <f t="shared" si="39"/>
        <v>3.6666666666666665</v>
      </c>
      <c r="R25" s="16">
        <f t="shared" si="35"/>
        <v>0.66666666666666652</v>
      </c>
      <c r="S25" s="17">
        <v>3</v>
      </c>
      <c r="T25" s="12">
        <f t="shared" si="40"/>
        <v>39.999999999999993</v>
      </c>
      <c r="U25" s="2">
        <f t="shared" si="10"/>
        <v>330</v>
      </c>
      <c r="V25" s="2">
        <f t="shared" si="16"/>
        <v>5.5</v>
      </c>
      <c r="W25" s="7">
        <f t="shared" si="37"/>
        <v>0.5</v>
      </c>
      <c r="X25" s="18">
        <v>5</v>
      </c>
      <c r="Y25" s="9">
        <f t="shared" si="18"/>
        <v>30</v>
      </c>
      <c r="Z25" s="2">
        <f t="shared" si="33"/>
        <v>440</v>
      </c>
      <c r="AA25" s="11">
        <f t="shared" si="34"/>
        <v>7.333333333333333</v>
      </c>
      <c r="AB25" s="16">
        <f t="shared" si="38"/>
        <v>0.33333333333333304</v>
      </c>
      <c r="AC25" s="18">
        <v>7</v>
      </c>
      <c r="AD25" s="13">
        <f t="shared" si="31"/>
        <v>19.999999999999982</v>
      </c>
      <c r="AE25" s="8">
        <f t="shared" si="14"/>
        <v>528</v>
      </c>
      <c r="AF25" s="10">
        <f t="shared" si="26"/>
        <v>8.8000000000000007</v>
      </c>
      <c r="AG25" s="10">
        <f>AF25-8</f>
        <v>0.80000000000000071</v>
      </c>
      <c r="AH25" s="2">
        <v>8</v>
      </c>
      <c r="AI25" s="13">
        <f t="shared" si="27"/>
        <v>48.000000000000043</v>
      </c>
      <c r="AJ25" s="8">
        <f t="shared" si="19"/>
        <v>1100</v>
      </c>
      <c r="AK25" s="2">
        <f t="shared" si="20"/>
        <v>18.333333333333332</v>
      </c>
      <c r="AL25" s="2">
        <f>AK25-18</f>
        <v>0.33333333333333215</v>
      </c>
      <c r="AM25" s="2">
        <v>18</v>
      </c>
      <c r="AN25" s="13">
        <f t="shared" si="21"/>
        <v>19.999999999999929</v>
      </c>
      <c r="AO25" s="8">
        <f t="shared" si="15"/>
        <v>2200</v>
      </c>
      <c r="AP25" s="4">
        <f t="shared" si="22"/>
        <v>36.666666666666664</v>
      </c>
      <c r="AQ25" s="2">
        <f>AP25-36</f>
        <v>0.6666666666666643</v>
      </c>
      <c r="AR25" s="2">
        <v>36</v>
      </c>
      <c r="AS25" s="13">
        <f t="shared" si="23"/>
        <v>39.999999999999858</v>
      </c>
    </row>
    <row r="26" spans="1:45">
      <c r="A26" s="21"/>
      <c r="B26" s="19">
        <f t="shared" si="0"/>
        <v>22.5</v>
      </c>
      <c r="C26" s="19">
        <f t="shared" si="1"/>
        <v>45</v>
      </c>
      <c r="D26" s="20">
        <f t="shared" si="2"/>
        <v>67.5</v>
      </c>
      <c r="E26" s="20">
        <f t="shared" si="3"/>
        <v>90</v>
      </c>
      <c r="F26" s="14">
        <v>1</v>
      </c>
      <c r="G26" s="13">
        <v>30</v>
      </c>
      <c r="H26" s="8">
        <f t="shared" si="4"/>
        <v>180</v>
      </c>
      <c r="I26" s="11">
        <f t="shared" si="24"/>
        <v>3</v>
      </c>
      <c r="J26" s="11">
        <f>I26-3</f>
        <v>0</v>
      </c>
      <c r="K26" s="9">
        <v>2</v>
      </c>
      <c r="L26" s="15">
        <v>15</v>
      </c>
      <c r="M26" s="14">
        <v>3</v>
      </c>
      <c r="N26" s="2">
        <f t="shared" si="29"/>
        <v>0</v>
      </c>
      <c r="O26" s="2">
        <v>2.5</v>
      </c>
      <c r="P26" s="2">
        <f t="shared" si="6"/>
        <v>225</v>
      </c>
      <c r="Q26" s="11">
        <f t="shared" si="39"/>
        <v>3.75</v>
      </c>
      <c r="R26" s="16">
        <f t="shared" si="35"/>
        <v>0.75</v>
      </c>
      <c r="S26" s="17">
        <v>3</v>
      </c>
      <c r="T26" s="12">
        <f t="shared" si="40"/>
        <v>45</v>
      </c>
      <c r="U26" s="2">
        <f t="shared" si="10"/>
        <v>337.5</v>
      </c>
      <c r="V26" s="2">
        <f t="shared" si="16"/>
        <v>5.625</v>
      </c>
      <c r="W26" s="7">
        <f t="shared" si="37"/>
        <v>0.625</v>
      </c>
      <c r="X26" s="18">
        <v>5</v>
      </c>
      <c r="Y26" s="9">
        <f t="shared" si="18"/>
        <v>37.5</v>
      </c>
      <c r="Z26" s="2">
        <f t="shared" si="33"/>
        <v>450</v>
      </c>
      <c r="AA26" s="11">
        <f t="shared" si="34"/>
        <v>7.5</v>
      </c>
      <c r="AB26" s="16">
        <f t="shared" si="38"/>
        <v>0.5</v>
      </c>
      <c r="AC26" s="18">
        <v>7</v>
      </c>
      <c r="AD26" s="13">
        <f t="shared" si="31"/>
        <v>30</v>
      </c>
      <c r="AE26" s="8">
        <f t="shared" si="14"/>
        <v>540</v>
      </c>
      <c r="AF26" s="10">
        <f t="shared" si="26"/>
        <v>9</v>
      </c>
      <c r="AG26" s="10">
        <f>AF26-9</f>
        <v>0</v>
      </c>
      <c r="AH26" s="2">
        <v>9</v>
      </c>
      <c r="AI26" s="13">
        <f t="shared" si="27"/>
        <v>0</v>
      </c>
      <c r="AJ26" s="8">
        <f t="shared" si="19"/>
        <v>1125</v>
      </c>
      <c r="AK26" s="2">
        <f t="shared" si="20"/>
        <v>18.75</v>
      </c>
      <c r="AL26" s="2">
        <f>AK26-18</f>
        <v>0.75</v>
      </c>
      <c r="AM26" s="2">
        <v>18</v>
      </c>
      <c r="AN26" s="13">
        <f t="shared" si="21"/>
        <v>45</v>
      </c>
      <c r="AO26" s="8">
        <f t="shared" si="15"/>
        <v>2250</v>
      </c>
      <c r="AP26" s="4">
        <f t="shared" si="22"/>
        <v>37.5</v>
      </c>
      <c r="AQ26" s="2">
        <f>AP26-37</f>
        <v>0.5</v>
      </c>
      <c r="AR26" s="2">
        <v>37</v>
      </c>
      <c r="AS26" s="13">
        <f t="shared" si="23"/>
        <v>30</v>
      </c>
    </row>
    <row r="27" spans="1:45">
      <c r="A27" s="21"/>
      <c r="B27" s="19">
        <f t="shared" si="0"/>
        <v>23</v>
      </c>
      <c r="C27" s="19">
        <f t="shared" si="1"/>
        <v>46</v>
      </c>
      <c r="D27" s="20">
        <f t="shared" si="2"/>
        <v>69</v>
      </c>
      <c r="E27" s="20">
        <f t="shared" si="3"/>
        <v>92</v>
      </c>
      <c r="F27" s="14">
        <v>1</v>
      </c>
      <c r="G27" s="13">
        <v>32</v>
      </c>
      <c r="H27" s="8">
        <f t="shared" si="4"/>
        <v>184</v>
      </c>
      <c r="I27" s="11">
        <f t="shared" si="24"/>
        <v>3.0666666666666669</v>
      </c>
      <c r="J27" s="11">
        <f t="shared" ref="J27:J37" si="41">I27-3</f>
        <v>6.6666666666666874E-2</v>
      </c>
      <c r="K27" s="9">
        <v>2</v>
      </c>
      <c r="L27" s="15">
        <v>18</v>
      </c>
      <c r="M27" s="14">
        <v>3</v>
      </c>
      <c r="N27" s="2">
        <f t="shared" si="29"/>
        <v>4.0000000000000124</v>
      </c>
      <c r="O27" s="2">
        <v>2.5</v>
      </c>
      <c r="P27" s="2">
        <f t="shared" si="6"/>
        <v>230</v>
      </c>
      <c r="Q27" s="11">
        <f t="shared" si="39"/>
        <v>3.8333333333333335</v>
      </c>
      <c r="R27" s="16">
        <f t="shared" si="35"/>
        <v>0.83333333333333348</v>
      </c>
      <c r="S27" s="17">
        <v>3</v>
      </c>
      <c r="T27" s="12">
        <f t="shared" si="40"/>
        <v>50.000000000000007</v>
      </c>
      <c r="U27" s="2">
        <f t="shared" si="10"/>
        <v>345</v>
      </c>
      <c r="V27" s="2">
        <f t="shared" si="16"/>
        <v>5.75</v>
      </c>
      <c r="W27" s="7">
        <f t="shared" si="37"/>
        <v>0.75</v>
      </c>
      <c r="X27" s="18">
        <v>5</v>
      </c>
      <c r="Y27" s="9">
        <f t="shared" si="18"/>
        <v>45</v>
      </c>
      <c r="Z27" s="2">
        <f t="shared" si="33"/>
        <v>460</v>
      </c>
      <c r="AA27" s="11">
        <f t="shared" si="34"/>
        <v>7.666666666666667</v>
      </c>
      <c r="AB27" s="16">
        <f t="shared" si="38"/>
        <v>0.66666666666666696</v>
      </c>
      <c r="AC27" s="18">
        <v>7</v>
      </c>
      <c r="AD27" s="13">
        <f t="shared" si="31"/>
        <v>40.000000000000014</v>
      </c>
      <c r="AE27" s="8">
        <f t="shared" si="14"/>
        <v>552</v>
      </c>
      <c r="AF27" s="10">
        <f t="shared" si="26"/>
        <v>9.1999999999999993</v>
      </c>
      <c r="AG27" s="10">
        <f>AF27-9</f>
        <v>0.19999999999999929</v>
      </c>
      <c r="AH27" s="2">
        <v>9</v>
      </c>
      <c r="AI27" s="13">
        <f t="shared" si="27"/>
        <v>11.999999999999957</v>
      </c>
      <c r="AJ27" s="8">
        <f t="shared" si="19"/>
        <v>1150</v>
      </c>
      <c r="AK27" s="2">
        <f t="shared" si="20"/>
        <v>19.166666666666668</v>
      </c>
      <c r="AL27" s="2">
        <f>AK27-19</f>
        <v>0.16666666666666785</v>
      </c>
      <c r="AM27" s="2">
        <v>19</v>
      </c>
      <c r="AN27" s="13">
        <f t="shared" si="21"/>
        <v>10.000000000000071</v>
      </c>
      <c r="AO27" s="8">
        <f t="shared" si="15"/>
        <v>2300</v>
      </c>
      <c r="AP27" s="4">
        <f t="shared" si="22"/>
        <v>38.333333333333336</v>
      </c>
      <c r="AQ27" s="2">
        <f>AP27-38</f>
        <v>0.3333333333333357</v>
      </c>
      <c r="AR27" s="2">
        <v>38</v>
      </c>
      <c r="AS27" s="13">
        <f t="shared" si="23"/>
        <v>20.000000000000142</v>
      </c>
    </row>
    <row r="28" spans="1:45">
      <c r="A28" s="21"/>
      <c r="B28" s="19">
        <f t="shared" si="0"/>
        <v>23.5</v>
      </c>
      <c r="C28" s="19">
        <f t="shared" si="1"/>
        <v>47</v>
      </c>
      <c r="D28" s="20">
        <f t="shared" si="2"/>
        <v>70.5</v>
      </c>
      <c r="E28" s="20">
        <f t="shared" si="3"/>
        <v>94</v>
      </c>
      <c r="F28" s="14">
        <v>1</v>
      </c>
      <c r="G28" s="13">
        <v>34</v>
      </c>
      <c r="H28" s="8">
        <f t="shared" si="4"/>
        <v>188</v>
      </c>
      <c r="I28" s="11">
        <f t="shared" si="24"/>
        <v>3.1333333333333333</v>
      </c>
      <c r="J28" s="11">
        <f t="shared" si="41"/>
        <v>0.1333333333333333</v>
      </c>
      <c r="K28" s="9">
        <v>2</v>
      </c>
      <c r="L28" s="15">
        <v>21</v>
      </c>
      <c r="M28" s="14">
        <v>3</v>
      </c>
      <c r="N28" s="2">
        <f t="shared" si="29"/>
        <v>7.9999999999999982</v>
      </c>
      <c r="O28" s="2">
        <v>2.5</v>
      </c>
      <c r="P28" s="2">
        <f t="shared" si="6"/>
        <v>235</v>
      </c>
      <c r="Q28" s="11">
        <f t="shared" si="39"/>
        <v>3.9166666666666665</v>
      </c>
      <c r="R28" s="16">
        <f t="shared" si="35"/>
        <v>0.91666666666666652</v>
      </c>
      <c r="S28" s="17">
        <v>3</v>
      </c>
      <c r="T28" s="12">
        <f t="shared" si="40"/>
        <v>54.999999999999993</v>
      </c>
      <c r="U28" s="2">
        <f t="shared" si="10"/>
        <v>352.5</v>
      </c>
      <c r="V28" s="2">
        <f t="shared" si="16"/>
        <v>5.875</v>
      </c>
      <c r="W28" s="7">
        <f t="shared" si="37"/>
        <v>0.875</v>
      </c>
      <c r="X28" s="18">
        <v>5</v>
      </c>
      <c r="Y28" s="9">
        <f t="shared" si="18"/>
        <v>52.5</v>
      </c>
      <c r="Z28" s="2">
        <f t="shared" si="33"/>
        <v>470</v>
      </c>
      <c r="AA28" s="11">
        <f t="shared" si="34"/>
        <v>7.833333333333333</v>
      </c>
      <c r="AB28" s="16">
        <f t="shared" si="38"/>
        <v>0.83333333333333304</v>
      </c>
      <c r="AC28" s="18">
        <v>7</v>
      </c>
      <c r="AD28" s="13">
        <f t="shared" si="31"/>
        <v>49.999999999999986</v>
      </c>
      <c r="AE28" s="8">
        <f t="shared" si="14"/>
        <v>564</v>
      </c>
      <c r="AF28" s="10">
        <f t="shared" si="26"/>
        <v>9.4</v>
      </c>
      <c r="AG28" s="10">
        <f>AF28-9</f>
        <v>0.40000000000000036</v>
      </c>
      <c r="AH28" s="2">
        <v>9</v>
      </c>
      <c r="AI28" s="13">
        <f t="shared" si="27"/>
        <v>24.000000000000021</v>
      </c>
      <c r="AJ28" s="8">
        <f t="shared" si="19"/>
        <v>1175</v>
      </c>
      <c r="AK28" s="2">
        <f t="shared" si="20"/>
        <v>19.583333333333332</v>
      </c>
      <c r="AL28" s="2">
        <f>AK28-19</f>
        <v>0.58333333333333215</v>
      </c>
      <c r="AM28" s="2">
        <v>19</v>
      </c>
      <c r="AN28" s="13">
        <f t="shared" si="21"/>
        <v>34.999999999999929</v>
      </c>
      <c r="AO28" s="8">
        <f t="shared" si="15"/>
        <v>2350</v>
      </c>
      <c r="AP28" s="4">
        <f t="shared" si="22"/>
        <v>39.166666666666664</v>
      </c>
      <c r="AQ28" s="2">
        <f>AP28-39</f>
        <v>0.1666666666666643</v>
      </c>
      <c r="AR28" s="2">
        <v>39</v>
      </c>
      <c r="AS28" s="13">
        <f t="shared" si="23"/>
        <v>9.9999999999998579</v>
      </c>
    </row>
    <row r="29" spans="1:45">
      <c r="A29" s="21"/>
      <c r="B29" s="19">
        <f t="shared" si="0"/>
        <v>24</v>
      </c>
      <c r="C29" s="19">
        <f t="shared" si="1"/>
        <v>48</v>
      </c>
      <c r="D29" s="20">
        <f t="shared" si="2"/>
        <v>72</v>
      </c>
      <c r="E29" s="20">
        <f t="shared" si="3"/>
        <v>96</v>
      </c>
      <c r="F29" s="14">
        <v>1</v>
      </c>
      <c r="G29" s="13">
        <v>36</v>
      </c>
      <c r="H29" s="8">
        <f t="shared" si="4"/>
        <v>192</v>
      </c>
      <c r="I29" s="11">
        <f t="shared" si="24"/>
        <v>3.2</v>
      </c>
      <c r="J29" s="11">
        <f t="shared" si="41"/>
        <v>0.20000000000000018</v>
      </c>
      <c r="K29" s="9">
        <v>2</v>
      </c>
      <c r="L29" s="15">
        <v>24</v>
      </c>
      <c r="M29" s="14">
        <v>3</v>
      </c>
      <c r="N29" s="2">
        <f t="shared" si="29"/>
        <v>12.000000000000011</v>
      </c>
      <c r="O29" s="2">
        <v>2.5</v>
      </c>
      <c r="P29" s="2">
        <f t="shared" si="6"/>
        <v>240</v>
      </c>
      <c r="Q29" s="11">
        <f t="shared" si="39"/>
        <v>4</v>
      </c>
      <c r="R29" s="16">
        <v>0</v>
      </c>
      <c r="S29" s="17">
        <v>4</v>
      </c>
      <c r="T29" s="12">
        <f t="shared" si="40"/>
        <v>0</v>
      </c>
      <c r="U29" s="2">
        <f t="shared" si="10"/>
        <v>360</v>
      </c>
      <c r="V29" s="2">
        <f t="shared" si="16"/>
        <v>6</v>
      </c>
      <c r="W29" s="7">
        <f>V29-6</f>
        <v>0</v>
      </c>
      <c r="X29" s="18">
        <v>6</v>
      </c>
      <c r="Y29" s="9">
        <f t="shared" si="18"/>
        <v>0</v>
      </c>
      <c r="Z29" s="2">
        <f t="shared" si="33"/>
        <v>480</v>
      </c>
      <c r="AA29" s="11">
        <f t="shared" si="34"/>
        <v>8</v>
      </c>
      <c r="AB29" s="16">
        <f t="shared" ref="AB29:AB34" si="42">AA29-8</f>
        <v>0</v>
      </c>
      <c r="AC29" s="18">
        <v>8</v>
      </c>
      <c r="AD29" s="13">
        <f t="shared" si="31"/>
        <v>0</v>
      </c>
      <c r="AE29" s="8">
        <f t="shared" si="14"/>
        <v>576</v>
      </c>
      <c r="AF29" s="10">
        <f t="shared" si="26"/>
        <v>9.6</v>
      </c>
      <c r="AG29" s="10">
        <f>AF29-9</f>
        <v>0.59999999999999964</v>
      </c>
      <c r="AH29" s="2">
        <v>9</v>
      </c>
      <c r="AI29" s="13">
        <f t="shared" si="27"/>
        <v>35.999999999999979</v>
      </c>
      <c r="AJ29" s="8">
        <f t="shared" si="19"/>
        <v>1200</v>
      </c>
      <c r="AK29" s="2">
        <f t="shared" si="20"/>
        <v>20</v>
      </c>
      <c r="AL29" s="2">
        <f>AK29-20</f>
        <v>0</v>
      </c>
      <c r="AM29" s="2">
        <v>20</v>
      </c>
      <c r="AN29" s="13">
        <f t="shared" si="21"/>
        <v>0</v>
      </c>
      <c r="AO29" s="8">
        <f t="shared" si="15"/>
        <v>2400</v>
      </c>
      <c r="AP29" s="4">
        <f t="shared" si="22"/>
        <v>40</v>
      </c>
      <c r="AQ29" s="2">
        <f>AP29-40</f>
        <v>0</v>
      </c>
      <c r="AR29" s="2">
        <v>40</v>
      </c>
      <c r="AS29" s="13">
        <f t="shared" si="23"/>
        <v>0</v>
      </c>
    </row>
    <row r="30" spans="1:45">
      <c r="A30" s="21"/>
      <c r="B30" s="19">
        <f t="shared" si="0"/>
        <v>24.5</v>
      </c>
      <c r="C30" s="19">
        <f t="shared" si="1"/>
        <v>49</v>
      </c>
      <c r="D30" s="20">
        <f t="shared" si="2"/>
        <v>73.5</v>
      </c>
      <c r="E30" s="20">
        <f t="shared" si="3"/>
        <v>98</v>
      </c>
      <c r="F30" s="14">
        <v>1</v>
      </c>
      <c r="G30" s="13">
        <v>38</v>
      </c>
      <c r="H30" s="8">
        <f t="shared" si="4"/>
        <v>196</v>
      </c>
      <c r="I30" s="11">
        <f t="shared" si="24"/>
        <v>3.2666666666666666</v>
      </c>
      <c r="J30" s="11">
        <f t="shared" si="41"/>
        <v>0.26666666666666661</v>
      </c>
      <c r="K30" s="9">
        <v>2</v>
      </c>
      <c r="L30" s="15">
        <v>27</v>
      </c>
      <c r="M30" s="14">
        <v>3</v>
      </c>
      <c r="N30" s="2">
        <f t="shared" si="29"/>
        <v>15.999999999999996</v>
      </c>
      <c r="O30" s="2">
        <v>2.5</v>
      </c>
      <c r="P30" s="2">
        <f t="shared" si="6"/>
        <v>245</v>
      </c>
      <c r="Q30" s="11">
        <f t="shared" si="39"/>
        <v>4.083333333333333</v>
      </c>
      <c r="R30" s="16">
        <f>Q30-4</f>
        <v>8.3333333333333037E-2</v>
      </c>
      <c r="S30" s="17">
        <v>4</v>
      </c>
      <c r="T30" s="12">
        <f t="shared" si="40"/>
        <v>4.9999999999999822</v>
      </c>
      <c r="U30" s="2">
        <f t="shared" si="10"/>
        <v>367.5</v>
      </c>
      <c r="V30" s="2">
        <f t="shared" si="16"/>
        <v>6.125</v>
      </c>
      <c r="W30" s="7">
        <f t="shared" ref="W30:W36" si="43">V30-6</f>
        <v>0.125</v>
      </c>
      <c r="X30" s="18">
        <v>6</v>
      </c>
      <c r="Y30" s="9">
        <f t="shared" si="18"/>
        <v>7.5</v>
      </c>
      <c r="Z30" s="2">
        <f t="shared" si="33"/>
        <v>490</v>
      </c>
      <c r="AA30" s="11">
        <f t="shared" si="34"/>
        <v>8.1666666666666661</v>
      </c>
      <c r="AB30" s="16">
        <f t="shared" si="42"/>
        <v>0.16666666666666607</v>
      </c>
      <c r="AC30" s="18">
        <v>8</v>
      </c>
      <c r="AD30" s="13">
        <f t="shared" si="31"/>
        <v>9.9999999999999645</v>
      </c>
      <c r="AE30" s="8">
        <f t="shared" si="14"/>
        <v>588</v>
      </c>
      <c r="AF30" s="10">
        <f t="shared" si="26"/>
        <v>9.8000000000000007</v>
      </c>
      <c r="AG30" s="10">
        <f>AF30-9</f>
        <v>0.80000000000000071</v>
      </c>
      <c r="AH30" s="2">
        <v>9</v>
      </c>
      <c r="AI30" s="13">
        <f t="shared" si="27"/>
        <v>48.000000000000043</v>
      </c>
      <c r="AJ30" s="8">
        <f t="shared" si="19"/>
        <v>1225</v>
      </c>
      <c r="AK30" s="2">
        <f t="shared" si="20"/>
        <v>20.416666666666668</v>
      </c>
      <c r="AL30" s="2">
        <f>AK30-20</f>
        <v>0.41666666666666785</v>
      </c>
      <c r="AM30" s="2">
        <v>20</v>
      </c>
      <c r="AN30" s="13">
        <f t="shared" si="21"/>
        <v>25.000000000000071</v>
      </c>
      <c r="AO30" s="8">
        <f t="shared" si="15"/>
        <v>2450</v>
      </c>
      <c r="AP30" s="4">
        <f t="shared" si="22"/>
        <v>40.833333333333336</v>
      </c>
      <c r="AQ30" s="2">
        <f>AP30-40</f>
        <v>0.8333333333333357</v>
      </c>
      <c r="AR30" s="2">
        <v>40</v>
      </c>
      <c r="AS30" s="13">
        <f t="shared" si="23"/>
        <v>50.000000000000142</v>
      </c>
    </row>
    <row r="31" spans="1:45">
      <c r="A31" s="21"/>
      <c r="B31" s="19">
        <f t="shared" si="0"/>
        <v>25</v>
      </c>
      <c r="C31" s="19">
        <f t="shared" si="1"/>
        <v>50</v>
      </c>
      <c r="D31" s="20">
        <f t="shared" si="2"/>
        <v>75</v>
      </c>
      <c r="E31" s="20">
        <f t="shared" si="3"/>
        <v>100</v>
      </c>
      <c r="F31" s="14">
        <v>1</v>
      </c>
      <c r="G31" s="13">
        <v>40</v>
      </c>
      <c r="H31" s="8">
        <f t="shared" si="4"/>
        <v>200</v>
      </c>
      <c r="I31" s="11">
        <f t="shared" si="24"/>
        <v>3.3333333333333335</v>
      </c>
      <c r="J31" s="11">
        <f t="shared" si="41"/>
        <v>0.33333333333333348</v>
      </c>
      <c r="K31" s="9">
        <v>2</v>
      </c>
      <c r="L31" s="15">
        <v>30</v>
      </c>
      <c r="M31" s="14">
        <v>3</v>
      </c>
      <c r="N31" s="2">
        <f t="shared" si="29"/>
        <v>20.000000000000007</v>
      </c>
      <c r="O31" s="2">
        <v>2.5</v>
      </c>
      <c r="P31" s="2">
        <f t="shared" si="6"/>
        <v>250</v>
      </c>
      <c r="Q31" s="11">
        <f t="shared" si="39"/>
        <v>4.166666666666667</v>
      </c>
      <c r="R31" s="16">
        <f t="shared" ref="R31:R37" si="44">Q31-4</f>
        <v>0.16666666666666696</v>
      </c>
      <c r="S31" s="17">
        <v>4</v>
      </c>
      <c r="T31" s="12">
        <f t="shared" si="40"/>
        <v>10.000000000000018</v>
      </c>
      <c r="U31" s="2">
        <f t="shared" si="10"/>
        <v>375</v>
      </c>
      <c r="V31" s="2">
        <f t="shared" si="16"/>
        <v>6.25</v>
      </c>
      <c r="W31" s="7">
        <f t="shared" si="43"/>
        <v>0.25</v>
      </c>
      <c r="X31" s="18">
        <v>6</v>
      </c>
      <c r="Y31" s="9">
        <f t="shared" si="18"/>
        <v>15</v>
      </c>
      <c r="Z31" s="2">
        <f t="shared" si="33"/>
        <v>500</v>
      </c>
      <c r="AA31" s="11">
        <f t="shared" si="34"/>
        <v>8.3333333333333339</v>
      </c>
      <c r="AB31" s="16">
        <f t="shared" si="42"/>
        <v>0.33333333333333393</v>
      </c>
      <c r="AC31" s="18">
        <v>8</v>
      </c>
      <c r="AD31" s="13">
        <f t="shared" si="31"/>
        <v>20.000000000000036</v>
      </c>
      <c r="AE31" s="8">
        <f t="shared" si="14"/>
        <v>600</v>
      </c>
      <c r="AF31" s="10">
        <f t="shared" si="26"/>
        <v>10</v>
      </c>
      <c r="AG31" s="10">
        <f>AF31-10</f>
        <v>0</v>
      </c>
      <c r="AH31" s="2">
        <v>10</v>
      </c>
      <c r="AI31" s="13">
        <f t="shared" si="27"/>
        <v>0</v>
      </c>
      <c r="AJ31" s="8">
        <f t="shared" si="19"/>
        <v>1250</v>
      </c>
      <c r="AK31" s="2">
        <f t="shared" si="20"/>
        <v>20.833333333333332</v>
      </c>
      <c r="AL31" s="2">
        <f>AK31-20</f>
        <v>0.83333333333333215</v>
      </c>
      <c r="AM31" s="2">
        <v>20</v>
      </c>
      <c r="AN31" s="13">
        <f t="shared" si="21"/>
        <v>49.999999999999929</v>
      </c>
      <c r="AO31" s="8">
        <f t="shared" si="15"/>
        <v>2500</v>
      </c>
      <c r="AP31" s="4">
        <f t="shared" si="22"/>
        <v>41.666666666666664</v>
      </c>
      <c r="AQ31" s="2">
        <f>AP31-41</f>
        <v>0.6666666666666643</v>
      </c>
      <c r="AR31" s="2">
        <v>41</v>
      </c>
      <c r="AS31" s="13">
        <f t="shared" si="23"/>
        <v>39.999999999999858</v>
      </c>
    </row>
    <row r="32" spans="1:45">
      <c r="A32" s="21"/>
      <c r="B32" s="19">
        <f t="shared" si="0"/>
        <v>25.5</v>
      </c>
      <c r="C32" s="19">
        <f t="shared" si="1"/>
        <v>51</v>
      </c>
      <c r="D32" s="20">
        <f t="shared" si="2"/>
        <v>76.5</v>
      </c>
      <c r="E32" s="20">
        <f t="shared" si="3"/>
        <v>102</v>
      </c>
      <c r="F32" s="14">
        <v>1</v>
      </c>
      <c r="G32" s="13">
        <v>42</v>
      </c>
      <c r="H32" s="8">
        <f t="shared" si="4"/>
        <v>204</v>
      </c>
      <c r="I32" s="11">
        <f t="shared" si="24"/>
        <v>3.4</v>
      </c>
      <c r="J32" s="11">
        <f t="shared" si="41"/>
        <v>0.39999999999999991</v>
      </c>
      <c r="K32" s="9">
        <v>2</v>
      </c>
      <c r="L32" s="15">
        <v>33</v>
      </c>
      <c r="M32" s="14">
        <v>3</v>
      </c>
      <c r="N32" s="2">
        <f t="shared" si="29"/>
        <v>23.999999999999993</v>
      </c>
      <c r="O32" s="2">
        <v>2.5</v>
      </c>
      <c r="P32" s="2">
        <f t="shared" si="6"/>
        <v>255</v>
      </c>
      <c r="Q32" s="11">
        <f t="shared" si="39"/>
        <v>4.25</v>
      </c>
      <c r="R32" s="16">
        <f t="shared" si="44"/>
        <v>0.25</v>
      </c>
      <c r="S32" s="17">
        <v>4</v>
      </c>
      <c r="T32" s="12">
        <f t="shared" si="40"/>
        <v>15</v>
      </c>
      <c r="U32" s="2">
        <f t="shared" si="10"/>
        <v>382.5</v>
      </c>
      <c r="V32" s="2">
        <f t="shared" si="16"/>
        <v>6.375</v>
      </c>
      <c r="W32" s="7">
        <f t="shared" si="43"/>
        <v>0.375</v>
      </c>
      <c r="X32" s="18">
        <v>6</v>
      </c>
      <c r="Y32" s="9">
        <f t="shared" si="18"/>
        <v>22.5</v>
      </c>
      <c r="Z32" s="2">
        <f t="shared" si="33"/>
        <v>510</v>
      </c>
      <c r="AA32" s="11">
        <f t="shared" si="34"/>
        <v>8.5</v>
      </c>
      <c r="AB32" s="16">
        <f t="shared" si="42"/>
        <v>0.5</v>
      </c>
      <c r="AC32" s="18">
        <v>8</v>
      </c>
      <c r="AD32" s="13">
        <f t="shared" si="31"/>
        <v>30</v>
      </c>
      <c r="AE32" s="8">
        <f t="shared" si="14"/>
        <v>612</v>
      </c>
      <c r="AF32" s="10">
        <f t="shared" si="26"/>
        <v>10.199999999999999</v>
      </c>
      <c r="AG32" s="10">
        <f>AF32-10</f>
        <v>0.19999999999999929</v>
      </c>
      <c r="AH32" s="2">
        <v>10</v>
      </c>
      <c r="AI32" s="13">
        <f t="shared" si="27"/>
        <v>11.999999999999957</v>
      </c>
      <c r="AJ32" s="8">
        <f t="shared" si="19"/>
        <v>1275</v>
      </c>
      <c r="AK32" s="2">
        <f t="shared" si="20"/>
        <v>21.25</v>
      </c>
      <c r="AL32" s="2">
        <f>AK32-21</f>
        <v>0.25</v>
      </c>
      <c r="AM32" s="2">
        <v>21</v>
      </c>
      <c r="AN32" s="13">
        <f t="shared" si="21"/>
        <v>15</v>
      </c>
      <c r="AO32" s="8">
        <f t="shared" si="15"/>
        <v>2550</v>
      </c>
      <c r="AP32" s="4">
        <f t="shared" si="22"/>
        <v>42.5</v>
      </c>
      <c r="AQ32" s="2">
        <f>AP32-42</f>
        <v>0.5</v>
      </c>
      <c r="AR32" s="2">
        <v>42</v>
      </c>
      <c r="AS32" s="13">
        <f t="shared" si="23"/>
        <v>30</v>
      </c>
    </row>
    <row r="33" spans="1:45">
      <c r="A33" s="21"/>
      <c r="B33" s="19">
        <f t="shared" si="0"/>
        <v>26</v>
      </c>
      <c r="C33" s="19">
        <f t="shared" si="1"/>
        <v>52</v>
      </c>
      <c r="D33" s="20">
        <f t="shared" si="2"/>
        <v>78</v>
      </c>
      <c r="E33" s="20">
        <f t="shared" si="3"/>
        <v>104</v>
      </c>
      <c r="F33" s="14">
        <v>1</v>
      </c>
      <c r="G33" s="13">
        <v>44</v>
      </c>
      <c r="H33" s="8">
        <f t="shared" si="4"/>
        <v>208</v>
      </c>
      <c r="I33" s="11">
        <f t="shared" si="24"/>
        <v>3.4666666666666668</v>
      </c>
      <c r="J33" s="11">
        <f t="shared" si="41"/>
        <v>0.46666666666666679</v>
      </c>
      <c r="K33" s="9">
        <v>2</v>
      </c>
      <c r="L33" s="15">
        <v>36</v>
      </c>
      <c r="M33" s="14">
        <v>3</v>
      </c>
      <c r="N33" s="2">
        <f t="shared" si="29"/>
        <v>28.000000000000007</v>
      </c>
      <c r="O33" s="2">
        <v>2.5</v>
      </c>
      <c r="P33" s="2">
        <f t="shared" si="6"/>
        <v>260</v>
      </c>
      <c r="Q33" s="11">
        <f t="shared" si="39"/>
        <v>4.333333333333333</v>
      </c>
      <c r="R33" s="16">
        <f t="shared" si="44"/>
        <v>0.33333333333333304</v>
      </c>
      <c r="S33" s="17">
        <v>4</v>
      </c>
      <c r="T33" s="12">
        <f t="shared" si="40"/>
        <v>19.999999999999982</v>
      </c>
      <c r="U33" s="2">
        <f t="shared" si="10"/>
        <v>390</v>
      </c>
      <c r="V33" s="2">
        <f t="shared" si="16"/>
        <v>6.5</v>
      </c>
      <c r="W33" s="7">
        <f t="shared" si="43"/>
        <v>0.5</v>
      </c>
      <c r="X33" s="18">
        <v>6</v>
      </c>
      <c r="Y33" s="9">
        <f t="shared" si="18"/>
        <v>30</v>
      </c>
      <c r="Z33" s="2">
        <f t="shared" si="33"/>
        <v>520</v>
      </c>
      <c r="AA33" s="11">
        <f t="shared" si="34"/>
        <v>8.6666666666666661</v>
      </c>
      <c r="AB33" s="16">
        <f t="shared" si="42"/>
        <v>0.66666666666666607</v>
      </c>
      <c r="AC33" s="18">
        <v>8</v>
      </c>
      <c r="AD33" s="13">
        <f t="shared" si="31"/>
        <v>39.999999999999964</v>
      </c>
      <c r="AE33" s="8">
        <f t="shared" si="14"/>
        <v>624</v>
      </c>
      <c r="AF33" s="10">
        <f t="shared" si="26"/>
        <v>10.4</v>
      </c>
      <c r="AG33" s="10">
        <f>AF33-10</f>
        <v>0.40000000000000036</v>
      </c>
      <c r="AH33" s="2">
        <v>10</v>
      </c>
      <c r="AI33" s="13">
        <f t="shared" si="27"/>
        <v>24.000000000000021</v>
      </c>
      <c r="AJ33" s="8">
        <f t="shared" si="19"/>
        <v>1300</v>
      </c>
      <c r="AK33" s="2">
        <f t="shared" si="20"/>
        <v>21.666666666666668</v>
      </c>
      <c r="AL33" s="2">
        <f>AK33-21</f>
        <v>0.66666666666666785</v>
      </c>
      <c r="AM33" s="2">
        <v>21</v>
      </c>
      <c r="AN33" s="13">
        <f t="shared" si="21"/>
        <v>40.000000000000071</v>
      </c>
      <c r="AO33" s="8">
        <f t="shared" si="15"/>
        <v>2600</v>
      </c>
      <c r="AP33" s="4">
        <f t="shared" si="22"/>
        <v>43.333333333333336</v>
      </c>
      <c r="AQ33" s="2">
        <f>AP33-43</f>
        <v>0.3333333333333357</v>
      </c>
      <c r="AR33" s="2">
        <v>43</v>
      </c>
      <c r="AS33" s="13">
        <f t="shared" si="23"/>
        <v>20.000000000000142</v>
      </c>
    </row>
    <row r="34" spans="1:45">
      <c r="A34" s="21"/>
      <c r="B34" s="19">
        <f t="shared" si="0"/>
        <v>26.5</v>
      </c>
      <c r="C34" s="19">
        <f t="shared" si="1"/>
        <v>53</v>
      </c>
      <c r="D34" s="20">
        <f t="shared" si="2"/>
        <v>79.5</v>
      </c>
      <c r="E34" s="20">
        <f t="shared" si="3"/>
        <v>106</v>
      </c>
      <c r="F34" s="14">
        <v>1</v>
      </c>
      <c r="G34" s="13">
        <v>46</v>
      </c>
      <c r="H34" s="8">
        <f t="shared" si="4"/>
        <v>212</v>
      </c>
      <c r="I34" s="11">
        <f t="shared" si="24"/>
        <v>3.5333333333333332</v>
      </c>
      <c r="J34" s="11">
        <f t="shared" si="41"/>
        <v>0.53333333333333321</v>
      </c>
      <c r="K34" s="9">
        <v>2</v>
      </c>
      <c r="L34" s="15">
        <v>39</v>
      </c>
      <c r="M34" s="14">
        <v>3</v>
      </c>
      <c r="N34" s="2">
        <f t="shared" si="29"/>
        <v>31.999999999999993</v>
      </c>
      <c r="O34" s="2">
        <v>2.5</v>
      </c>
      <c r="P34" s="2">
        <f t="shared" si="6"/>
        <v>265</v>
      </c>
      <c r="Q34" s="11">
        <f t="shared" si="39"/>
        <v>4.416666666666667</v>
      </c>
      <c r="R34" s="16">
        <f t="shared" si="44"/>
        <v>0.41666666666666696</v>
      </c>
      <c r="S34" s="17">
        <v>4</v>
      </c>
      <c r="T34" s="12">
        <f t="shared" si="40"/>
        <v>25.000000000000018</v>
      </c>
      <c r="U34" s="2">
        <f t="shared" si="10"/>
        <v>397.5</v>
      </c>
      <c r="V34" s="2">
        <f t="shared" si="16"/>
        <v>6.625</v>
      </c>
      <c r="W34" s="7">
        <f t="shared" si="43"/>
        <v>0.625</v>
      </c>
      <c r="X34" s="18">
        <v>6</v>
      </c>
      <c r="Y34" s="9">
        <f t="shared" si="18"/>
        <v>37.5</v>
      </c>
      <c r="Z34" s="2">
        <f t="shared" si="33"/>
        <v>530</v>
      </c>
      <c r="AA34" s="11">
        <f t="shared" si="34"/>
        <v>8.8333333333333339</v>
      </c>
      <c r="AB34" s="16">
        <f t="shared" si="42"/>
        <v>0.83333333333333393</v>
      </c>
      <c r="AC34" s="18">
        <v>8</v>
      </c>
      <c r="AD34" s="13">
        <f t="shared" si="31"/>
        <v>50.000000000000036</v>
      </c>
      <c r="AE34" s="8">
        <f t="shared" si="14"/>
        <v>636</v>
      </c>
      <c r="AF34" s="10">
        <f t="shared" si="26"/>
        <v>10.6</v>
      </c>
      <c r="AG34" s="10">
        <f>AF34-10</f>
        <v>0.59999999999999964</v>
      </c>
      <c r="AH34" s="2">
        <v>10</v>
      </c>
      <c r="AI34" s="13">
        <f t="shared" si="27"/>
        <v>35.999999999999979</v>
      </c>
      <c r="AJ34" s="8">
        <f t="shared" si="19"/>
        <v>1325</v>
      </c>
      <c r="AK34" s="2">
        <f t="shared" si="20"/>
        <v>22.083333333333332</v>
      </c>
      <c r="AL34" s="2">
        <f>AK34-22</f>
        <v>8.3333333333332149E-2</v>
      </c>
      <c r="AM34" s="2">
        <v>22</v>
      </c>
      <c r="AN34" s="13">
        <f t="shared" si="21"/>
        <v>4.9999999999999289</v>
      </c>
      <c r="AO34" s="8">
        <f t="shared" si="15"/>
        <v>2650</v>
      </c>
      <c r="AP34" s="4">
        <f t="shared" si="22"/>
        <v>44.166666666666664</v>
      </c>
      <c r="AQ34" s="2">
        <f>AP34-44</f>
        <v>0.1666666666666643</v>
      </c>
      <c r="AR34" s="2">
        <v>44</v>
      </c>
      <c r="AS34" s="13">
        <f t="shared" si="23"/>
        <v>9.9999999999998579</v>
      </c>
    </row>
    <row r="35" spans="1:45">
      <c r="A35" s="21"/>
      <c r="B35" s="19">
        <f t="shared" si="0"/>
        <v>27</v>
      </c>
      <c r="C35" s="19">
        <f t="shared" si="1"/>
        <v>54</v>
      </c>
      <c r="D35" s="20">
        <f t="shared" si="2"/>
        <v>81</v>
      </c>
      <c r="E35" s="20">
        <f t="shared" si="3"/>
        <v>108</v>
      </c>
      <c r="F35" s="14">
        <v>1</v>
      </c>
      <c r="G35" s="13">
        <v>48</v>
      </c>
      <c r="H35" s="8">
        <f t="shared" si="4"/>
        <v>216</v>
      </c>
      <c r="I35" s="11">
        <f t="shared" si="24"/>
        <v>3.6</v>
      </c>
      <c r="J35" s="11">
        <f t="shared" si="41"/>
        <v>0.60000000000000009</v>
      </c>
      <c r="K35" s="9">
        <v>2</v>
      </c>
      <c r="L35" s="15">
        <v>42</v>
      </c>
      <c r="M35" s="14">
        <v>3</v>
      </c>
      <c r="N35" s="2">
        <f t="shared" si="29"/>
        <v>36.000000000000007</v>
      </c>
      <c r="O35" s="2">
        <v>2.5</v>
      </c>
      <c r="P35" s="2">
        <f t="shared" si="6"/>
        <v>270</v>
      </c>
      <c r="Q35" s="11">
        <f t="shared" si="39"/>
        <v>4.5</v>
      </c>
      <c r="R35" s="16">
        <f t="shared" si="44"/>
        <v>0.5</v>
      </c>
      <c r="S35" s="17">
        <v>4</v>
      </c>
      <c r="T35" s="12">
        <f t="shared" si="40"/>
        <v>30</v>
      </c>
      <c r="U35" s="2">
        <f t="shared" si="10"/>
        <v>405</v>
      </c>
      <c r="V35" s="2">
        <f t="shared" si="16"/>
        <v>6.75</v>
      </c>
      <c r="W35" s="7">
        <f t="shared" si="43"/>
        <v>0.75</v>
      </c>
      <c r="X35" s="18">
        <v>6</v>
      </c>
      <c r="Y35" s="9">
        <f t="shared" si="18"/>
        <v>45</v>
      </c>
      <c r="Z35" s="2">
        <f t="shared" si="33"/>
        <v>540</v>
      </c>
      <c r="AA35" s="11">
        <f t="shared" si="34"/>
        <v>9</v>
      </c>
      <c r="AB35" s="16">
        <f>AA35-9</f>
        <v>0</v>
      </c>
      <c r="AC35" s="18">
        <v>9</v>
      </c>
      <c r="AD35" s="13">
        <f t="shared" si="31"/>
        <v>0</v>
      </c>
      <c r="AE35" s="8">
        <f t="shared" si="14"/>
        <v>648</v>
      </c>
      <c r="AF35" s="10">
        <f t="shared" si="26"/>
        <v>10.8</v>
      </c>
      <c r="AG35" s="10">
        <f>AF35-10</f>
        <v>0.80000000000000071</v>
      </c>
      <c r="AH35" s="2">
        <v>10</v>
      </c>
      <c r="AI35" s="13">
        <f t="shared" si="27"/>
        <v>48.000000000000043</v>
      </c>
      <c r="AJ35" s="8">
        <f t="shared" si="19"/>
        <v>1350</v>
      </c>
      <c r="AK35" s="2">
        <f t="shared" si="20"/>
        <v>22.5</v>
      </c>
      <c r="AL35" s="2">
        <f>AK35-22</f>
        <v>0.5</v>
      </c>
      <c r="AM35" s="2">
        <v>22</v>
      </c>
      <c r="AN35" s="13">
        <f t="shared" si="21"/>
        <v>30</v>
      </c>
      <c r="AO35" s="8">
        <f t="shared" si="15"/>
        <v>2700</v>
      </c>
      <c r="AP35" s="4">
        <f t="shared" si="22"/>
        <v>45</v>
      </c>
      <c r="AQ35" s="2">
        <f>AP35-45</f>
        <v>0</v>
      </c>
      <c r="AR35" s="2">
        <v>45</v>
      </c>
      <c r="AS35" s="13">
        <f t="shared" si="23"/>
        <v>0</v>
      </c>
    </row>
    <row r="36" spans="1:45">
      <c r="A36" s="21"/>
      <c r="B36" s="19">
        <f t="shared" si="0"/>
        <v>27.5</v>
      </c>
      <c r="C36" s="19">
        <f t="shared" si="1"/>
        <v>55</v>
      </c>
      <c r="D36" s="20">
        <f t="shared" si="2"/>
        <v>82.5</v>
      </c>
      <c r="E36" s="20">
        <f t="shared" si="3"/>
        <v>110</v>
      </c>
      <c r="F36" s="14">
        <v>1</v>
      </c>
      <c r="G36" s="13">
        <v>50</v>
      </c>
      <c r="H36" s="8">
        <f t="shared" si="4"/>
        <v>220</v>
      </c>
      <c r="I36" s="11">
        <f t="shared" si="24"/>
        <v>3.6666666666666665</v>
      </c>
      <c r="J36" s="11">
        <f t="shared" si="41"/>
        <v>0.66666666666666652</v>
      </c>
      <c r="K36" s="9">
        <v>2</v>
      </c>
      <c r="L36" s="15">
        <v>45</v>
      </c>
      <c r="M36" s="14">
        <v>3</v>
      </c>
      <c r="N36" s="2">
        <f t="shared" si="29"/>
        <v>39.999999999999993</v>
      </c>
      <c r="O36" s="2">
        <v>2.5</v>
      </c>
      <c r="P36" s="2">
        <f t="shared" si="6"/>
        <v>275</v>
      </c>
      <c r="Q36" s="11">
        <f t="shared" si="39"/>
        <v>4.583333333333333</v>
      </c>
      <c r="R36" s="16">
        <f t="shared" si="44"/>
        <v>0.58333333333333304</v>
      </c>
      <c r="S36" s="17">
        <v>4</v>
      </c>
      <c r="T36" s="12">
        <f t="shared" si="40"/>
        <v>34.999999999999986</v>
      </c>
      <c r="U36" s="2">
        <f t="shared" si="10"/>
        <v>412.5</v>
      </c>
      <c r="V36" s="2">
        <f t="shared" si="16"/>
        <v>6.875</v>
      </c>
      <c r="W36" s="7">
        <f t="shared" si="43"/>
        <v>0.875</v>
      </c>
      <c r="X36" s="18">
        <v>6</v>
      </c>
      <c r="Y36" s="9">
        <f t="shared" si="18"/>
        <v>52.5</v>
      </c>
      <c r="Z36" s="2">
        <f t="shared" si="33"/>
        <v>550</v>
      </c>
      <c r="AA36" s="11">
        <f t="shared" si="34"/>
        <v>9.1666666666666661</v>
      </c>
      <c r="AB36" s="16">
        <f>AA36-9</f>
        <v>0.16666666666666607</v>
      </c>
      <c r="AC36" s="18">
        <v>9</v>
      </c>
      <c r="AD36" s="13">
        <f t="shared" si="31"/>
        <v>9.9999999999999645</v>
      </c>
      <c r="AE36" s="8">
        <f t="shared" si="14"/>
        <v>660</v>
      </c>
      <c r="AF36" s="10">
        <f t="shared" si="26"/>
        <v>11</v>
      </c>
      <c r="AG36" s="10">
        <f>AF36-11</f>
        <v>0</v>
      </c>
      <c r="AH36" s="2">
        <v>11</v>
      </c>
      <c r="AI36" s="13">
        <f t="shared" si="27"/>
        <v>0</v>
      </c>
      <c r="AJ36" s="8">
        <f t="shared" si="19"/>
        <v>1375</v>
      </c>
      <c r="AK36" s="2">
        <f t="shared" si="20"/>
        <v>22.916666666666668</v>
      </c>
      <c r="AL36" s="2">
        <f>AK36-22</f>
        <v>0.91666666666666785</v>
      </c>
      <c r="AM36" s="2">
        <v>22</v>
      </c>
      <c r="AN36" s="13">
        <f t="shared" si="21"/>
        <v>55.000000000000071</v>
      </c>
      <c r="AO36" s="8">
        <f t="shared" si="15"/>
        <v>2750</v>
      </c>
      <c r="AP36" s="4">
        <f t="shared" si="22"/>
        <v>45.833333333333336</v>
      </c>
      <c r="AQ36" s="2">
        <f>AP36-45</f>
        <v>0.8333333333333357</v>
      </c>
      <c r="AR36" s="2">
        <v>45</v>
      </c>
      <c r="AS36" s="13">
        <f t="shared" si="23"/>
        <v>50.000000000000142</v>
      </c>
    </row>
    <row r="37" spans="1:45" ht="13.5" thickBot="1">
      <c r="A37" s="21"/>
      <c r="B37" s="22">
        <f t="shared" si="0"/>
        <v>28.75</v>
      </c>
      <c r="C37" s="23">
        <f t="shared" si="1"/>
        <v>57.5</v>
      </c>
      <c r="D37" s="24">
        <f t="shared" si="2"/>
        <v>86.25</v>
      </c>
      <c r="E37" s="24">
        <f t="shared" si="3"/>
        <v>115</v>
      </c>
      <c r="F37" s="25">
        <v>1</v>
      </c>
      <c r="G37" s="26">
        <v>55</v>
      </c>
      <c r="H37" s="27">
        <f t="shared" si="4"/>
        <v>230</v>
      </c>
      <c r="I37" s="28">
        <f t="shared" si="24"/>
        <v>3.8333333333333335</v>
      </c>
      <c r="J37" s="28">
        <f t="shared" si="41"/>
        <v>0.83333333333333348</v>
      </c>
      <c r="K37" s="29">
        <v>2</v>
      </c>
      <c r="L37" s="30">
        <v>48</v>
      </c>
      <c r="M37" s="25">
        <v>3</v>
      </c>
      <c r="N37" s="31">
        <f t="shared" si="29"/>
        <v>50.000000000000007</v>
      </c>
      <c r="O37" s="31">
        <v>2.5</v>
      </c>
      <c r="P37" s="31">
        <f t="shared" si="6"/>
        <v>287.5</v>
      </c>
      <c r="Q37" s="28">
        <f t="shared" si="39"/>
        <v>4.791666666666667</v>
      </c>
      <c r="R37" s="32">
        <f t="shared" si="44"/>
        <v>0.79166666666666696</v>
      </c>
      <c r="S37" s="33">
        <v>4</v>
      </c>
      <c r="T37" s="34">
        <f t="shared" si="40"/>
        <v>47.500000000000014</v>
      </c>
      <c r="U37" s="31">
        <f t="shared" si="10"/>
        <v>431.25</v>
      </c>
      <c r="V37" s="31">
        <f t="shared" si="16"/>
        <v>7.1875</v>
      </c>
      <c r="W37" s="35">
        <f>V37-7</f>
        <v>0.1875</v>
      </c>
      <c r="X37" s="36">
        <v>7</v>
      </c>
      <c r="Y37" s="29">
        <f>W37*60</f>
        <v>11.25</v>
      </c>
      <c r="Z37" s="31">
        <f t="shared" si="33"/>
        <v>575</v>
      </c>
      <c r="AA37" s="28">
        <f>Z37/60</f>
        <v>9.5833333333333339</v>
      </c>
      <c r="AB37" s="32">
        <f>AA37-9</f>
        <v>0.58333333333333393</v>
      </c>
      <c r="AC37" s="36">
        <v>9</v>
      </c>
      <c r="AD37" s="26">
        <f t="shared" si="31"/>
        <v>35.000000000000036</v>
      </c>
      <c r="AE37" s="27">
        <f t="shared" si="14"/>
        <v>690</v>
      </c>
      <c r="AF37" s="37">
        <f t="shared" si="26"/>
        <v>11.5</v>
      </c>
      <c r="AG37" s="37">
        <f>AF37-11</f>
        <v>0.5</v>
      </c>
      <c r="AH37" s="31">
        <v>11</v>
      </c>
      <c r="AI37" s="26">
        <f t="shared" si="27"/>
        <v>30</v>
      </c>
      <c r="AJ37" s="27">
        <f t="shared" si="19"/>
        <v>1437.5</v>
      </c>
      <c r="AK37" s="31">
        <f t="shared" si="20"/>
        <v>23.958333333333332</v>
      </c>
      <c r="AL37" s="31">
        <f>AK37-23</f>
        <v>0.95833333333333215</v>
      </c>
      <c r="AM37" s="31">
        <v>23</v>
      </c>
      <c r="AN37" s="30">
        <f t="shared" si="21"/>
        <v>57.499999999999929</v>
      </c>
      <c r="AO37" s="27">
        <f t="shared" si="15"/>
        <v>2875</v>
      </c>
      <c r="AP37" s="38">
        <f t="shared" si="22"/>
        <v>47.916666666666664</v>
      </c>
      <c r="AQ37" s="31">
        <f>AP37-47</f>
        <v>0.9166666666666643</v>
      </c>
      <c r="AR37" s="31">
        <v>47</v>
      </c>
      <c r="AS37" s="26">
        <f t="shared" si="23"/>
        <v>54.999999999999858</v>
      </c>
    </row>
    <row r="38" spans="1:45" ht="13.5" thickTop="1"/>
    <row r="39" spans="1:45">
      <c r="C39" t="s">
        <v>15</v>
      </c>
    </row>
    <row r="41" spans="1:45" ht="23.25">
      <c r="C41" s="6" t="s">
        <v>17</v>
      </c>
      <c r="O41" s="1" t="e">
        <f>#REF!/60</f>
        <v>#REF!</v>
      </c>
      <c r="P41">
        <v>1.4</v>
      </c>
      <c r="U41" s="5">
        <v>1500</v>
      </c>
      <c r="V41" s="5">
        <v>400</v>
      </c>
    </row>
    <row r="42" spans="1:45">
      <c r="V42" s="5">
        <f>U41/V41</f>
        <v>3.75</v>
      </c>
    </row>
  </sheetData>
  <mergeCells count="18">
    <mergeCell ref="F3:G3"/>
    <mergeCell ref="S3:T3"/>
    <mergeCell ref="X3:Y3"/>
    <mergeCell ref="K3:L3"/>
    <mergeCell ref="M3:N3"/>
    <mergeCell ref="AC3:AD3"/>
    <mergeCell ref="AH3:AI3"/>
    <mergeCell ref="AM3:AN3"/>
    <mergeCell ref="AR3:AS3"/>
    <mergeCell ref="F4:G4"/>
    <mergeCell ref="AR4:AS4"/>
    <mergeCell ref="X4:Y4"/>
    <mergeCell ref="M4:N4"/>
    <mergeCell ref="AM4:AN4"/>
    <mergeCell ref="AH4:AI4"/>
    <mergeCell ref="S4:T4"/>
    <mergeCell ref="AC4:AD4"/>
    <mergeCell ref="K4:L4"/>
  </mergeCells>
  <phoneticPr fontId="2" type="noConversion"/>
  <pageMargins left="0.6692913385826772" right="0.74803149606299213" top="0.39370078740157483" bottom="0.51181102362204722" header="0" footer="0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Doma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Brane</cp:lastModifiedBy>
  <cp:lastPrinted>2010-08-22T16:27:51Z</cp:lastPrinted>
  <dcterms:created xsi:type="dcterms:W3CDTF">2008-08-24T08:39:18Z</dcterms:created>
  <dcterms:modified xsi:type="dcterms:W3CDTF">2010-08-22T16:28:26Z</dcterms:modified>
</cp:coreProperties>
</file>