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<sst xmlns="http://schemas.openxmlformats.org/spreadsheetml/2006/main" count="183" uniqueCount="113">
  <si>
    <t>D. Secondary Mirror Offset</t>
  </si>
  <si>
    <t>Offset = Sact * (D - Sact) / 4 * (FL - FS)</t>
  </si>
  <si>
    <t>Example:</t>
  </si>
  <si>
    <t>Offset = 2.6" *(12.5" - 2.6") / (4 * (60" - 12.4")) = .13"</t>
  </si>
  <si>
    <t>D = 12.5"</t>
  </si>
  <si>
    <t>FR = 4.8</t>
  </si>
  <si>
    <t>FL = 12.5" * 4.8 = 60"</t>
  </si>
  <si>
    <t>FS = 12.4"</t>
  </si>
  <si>
    <t>PS = 60" - 12.4" = 47.6"</t>
  </si>
  <si>
    <t>PT (measured) = 53.5"</t>
  </si>
  <si>
    <t>Sact = 2.6"</t>
  </si>
  <si>
    <t>Eyepiece focal length = 35mm</t>
  </si>
  <si>
    <t>Apparent FOV = 68 degrees</t>
  </si>
  <si>
    <t>B. Secondary Mirror Size</t>
  </si>
  <si>
    <t>Smin = D * FS / FL</t>
  </si>
  <si>
    <t>Sreq = Smin + (DF * PS / FL)</t>
  </si>
  <si>
    <t>Smin = 12.5" * 12.4" / 60" = 2.58"</t>
  </si>
  <si>
    <t>Assuming a desired DF = .5" diameter,</t>
  </si>
  <si>
    <t>Sreq = 2.58" + (.50" * 47.6" / 60") = 2.97"</t>
  </si>
  <si>
    <t xml:space="preserve">(Note in the example above that the secondary mirror's actual </t>
  </si>
  <si>
    <t xml:space="preserve">size is just barely above the minimum calculated size and therefore </t>
  </si>
  <si>
    <t>will not produce the desired 100% illuminated field.)</t>
  </si>
  <si>
    <t>C. Secondary Shadow Diameter</t>
  </si>
  <si>
    <t>SD = Sact - (2 * PS * TAN(RFOV/2))</t>
  </si>
  <si>
    <t>FL = 12.5" * 4.8 * 25.4 mm/inch = 1524 mm</t>
  </si>
  <si>
    <t>Magnification = 1524mm divided by 35mm = 43.5X</t>
  </si>
  <si>
    <t>RFOV = 68 degrees divided by 43.5 = 1.56 degrees</t>
  </si>
  <si>
    <t>Shadow Diameter = 2.6" - (2 * (47.6") * TAN(1.56/2)) = 1.3" diameter</t>
  </si>
  <si>
    <t>(note that this is half the actual diameter of the secondary mirror.)</t>
  </si>
  <si>
    <t>***********************************</t>
  </si>
  <si>
    <t>Primer dimenzioniranja teleskopa Newton</t>
  </si>
  <si>
    <t>D -  premer pri. zrcala                        = 320 mm</t>
  </si>
  <si>
    <t>z -  f/D svetlobna moč                         = 4</t>
  </si>
  <si>
    <t>pl - polje linearnosti, odprtina (14-44 mm)    = 32 mm</t>
  </si>
  <si>
    <t xml:space="preserve">(D/2 + Ft) - razdalja od optične osi do gorišča </t>
  </si>
  <si>
    <t xml:space="preserve">             pravokotno izven tubusa</t>
  </si>
  <si>
    <t>Ft (ali FP) - točka gorišča izven tubusa        = 75 mm</t>
  </si>
  <si>
    <t>--------- izračuni -------------------------------------</t>
  </si>
  <si>
    <t>f - goriščna razdalja = D*z = 1280 mm</t>
  </si>
  <si>
    <t>d - dolžina cevi = D*z - (D/2 + Ft) = 1045 mm</t>
  </si>
  <si>
    <t xml:space="preserve">D2 - mala os sekundarnega eliptičnega zrcala </t>
  </si>
  <si>
    <t>D2 = ( (D/2 + Ft)/(D*z)*D ) + (pl*((D*z) - (D/2 + Ft))/(D*z) ) = 84,9 mm</t>
  </si>
  <si>
    <t>vidno polje = 2*(atan((pl/2)/(D*z) ) ) = 1,43 stopinje</t>
  </si>
  <si>
    <t>Prekrivanje sekundarca v % (izgube) = 100*(D2/D) =</t>
  </si>
  <si>
    <t xml:space="preserve"> = 100 *((((D/2 + Ft)/(D*z)*D ) + (pl*((D*z) - (D/2 + Ft))/(D*z)))/D) = 27 %</t>
  </si>
  <si>
    <t>Fl</t>
  </si>
  <si>
    <t>Fs</t>
  </si>
  <si>
    <t>D</t>
  </si>
  <si>
    <t>SACT-mala_polos</t>
  </si>
  <si>
    <t xml:space="preserve">FR = focal ratio, equal to the focal length divided by the </t>
  </si>
  <si>
    <t xml:space="preserve">diameter of the primary mirror (typically shown as f/4.8, f/6, </t>
  </si>
  <si>
    <t>f/10, etc.).</t>
  </si>
  <si>
    <t xml:space="preserve">FS = the distance from the centerline of the telescope tube </t>
  </si>
  <si>
    <t xml:space="preserve">to the focal plane (you can determine the height of the focal </t>
  </si>
  <si>
    <t xml:space="preserve">plane by taping a piece of waxed paper across the drawtube and </t>
  </si>
  <si>
    <t xml:space="preserve">then racking the drawtube in or out until the star images seen </t>
  </si>
  <si>
    <t>projected onto the wax paper are as pin-pointed as possible).</t>
  </si>
  <si>
    <t>offset</t>
  </si>
  <si>
    <t>h</t>
  </si>
  <si>
    <t>R=2*f</t>
  </si>
  <si>
    <t>*********************</t>
  </si>
  <si>
    <t>d</t>
  </si>
  <si>
    <t>mm</t>
  </si>
  <si>
    <t>L =</t>
  </si>
  <si>
    <t>M =</t>
  </si>
  <si>
    <t>N =</t>
  </si>
  <si>
    <t>a =</t>
  </si>
  <si>
    <t>e=(h*h)/(2*R)  =</t>
  </si>
  <si>
    <t>Za l sem privzel D, je večinoma nekaj manj</t>
  </si>
  <si>
    <t>Zamik=</t>
  </si>
  <si>
    <t>DELTA_offset =</t>
  </si>
  <si>
    <t>ZAMIK</t>
  </si>
  <si>
    <t>mala polos sek zrcala</t>
  </si>
  <si>
    <t>Za d sem privzel nekaj manj kot 2",  40mm</t>
  </si>
  <si>
    <t xml:space="preserve"> je malo manj kot premer zrcala (jaz sem privzel kar premer zrcala)</t>
  </si>
  <si>
    <t>R na sliki je ukrivljenost zrcala = 2*gorišče</t>
  </si>
  <si>
    <t>glede a 1.maj 2010</t>
  </si>
  <si>
    <t>prekrivanje</t>
  </si>
  <si>
    <t>ZA BRCARJA SANDIJA</t>
  </si>
  <si>
    <r>
      <t>Parameter overview</t>
    </r>
    <r>
      <rPr>
        <sz val="10"/>
        <rFont val="Arial"/>
        <family val="0"/>
      </rPr>
      <t>:</t>
    </r>
  </si>
  <si>
    <t>Primary diameter</t>
  </si>
  <si>
    <t>250 mm</t>
  </si>
  <si>
    <t>Focal length</t>
  </si>
  <si>
    <t>1500 mm</t>
  </si>
  <si>
    <t>Secondary diameter</t>
  </si>
  <si>
    <t>50 mm</t>
  </si>
  <si>
    <t>Focal plane to tube axis</t>
  </si>
  <si>
    <t>210 mm</t>
  </si>
  <si>
    <t>Tube outer diameter</t>
  </si>
  <si>
    <t>318 mm</t>
  </si>
  <si>
    <t>Primary face to focuser axis</t>
  </si>
  <si>
    <t>1290 mm</t>
  </si>
  <si>
    <t>Focuser axis to front</t>
  </si>
  <si>
    <t>150 mm</t>
  </si>
  <si>
    <t>Tube length</t>
  </si>
  <si>
    <t>1540 mm</t>
  </si>
  <si>
    <t>Required diagonal offset</t>
  </si>
  <si>
    <t>2.08 mm</t>
  </si>
  <si>
    <t>100% illuminated area</t>
  </si>
  <si>
    <t>17.4 mm (0.67 °)</t>
  </si>
  <si>
    <t>75% illuminated area</t>
  </si>
  <si>
    <t>34.8 mm (1.34 °)</t>
  </si>
  <si>
    <t>Useful magnification</t>
  </si>
  <si>
    <t>35.7 - 492 x</t>
  </si>
  <si>
    <t>Useful eyepieces</t>
  </si>
  <si>
    <t>42 - 3 mm</t>
  </si>
  <si>
    <t>FoV (50 deg eyepiece)</t>
  </si>
  <si>
    <t>1.4 – 0.1 deg</t>
  </si>
  <si>
    <t>Coma coefficient</t>
  </si>
  <si>
    <t>5.2 µ/mm</t>
  </si>
  <si>
    <t>http://www.atmpage.org/contrib/Marvelde/gettingStarted/</t>
  </si>
  <si>
    <t>http://www.laughton.com/paul/rfo/obs/obs.html</t>
  </si>
  <si>
    <t>15 % idealno</t>
  </si>
</sst>
</file>

<file path=xl/styles.xml><?xml version="1.0" encoding="utf-8"?>
<styleSheet xmlns="http://schemas.openxmlformats.org/spreadsheetml/2006/main">
  <numFmts count="1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2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8</xdr:row>
      <xdr:rowOff>0</xdr:rowOff>
    </xdr:from>
    <xdr:to>
      <xdr:col>15</xdr:col>
      <xdr:colOff>600075</xdr:colOff>
      <xdr:row>33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1295400"/>
          <a:ext cx="5295900" cy="404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171450</xdr:colOff>
      <xdr:row>10</xdr:row>
      <xdr:rowOff>85725</xdr:rowOff>
    </xdr:from>
    <xdr:to>
      <xdr:col>4</xdr:col>
      <xdr:colOff>304800</xdr:colOff>
      <xdr:row>18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704975"/>
          <a:ext cx="2571750" cy="1285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tabSelected="1" workbookViewId="0" topLeftCell="F16">
      <selection activeCell="N38" sqref="N38"/>
    </sheetView>
  </sheetViews>
  <sheetFormatPr defaultColWidth="9.140625" defaultRowHeight="12.75"/>
  <cols>
    <col min="6" max="6" width="8.8515625" style="0" customWidth="1"/>
    <col min="7" max="7" width="10.00390625" style="0" customWidth="1"/>
    <col min="8" max="8" width="13.00390625" style="0" customWidth="1"/>
    <col min="9" max="9" width="4.421875" style="0" customWidth="1"/>
    <col min="17" max="17" width="18.28125" style="0" customWidth="1"/>
    <col min="18" max="18" width="13.57421875" style="0" customWidth="1"/>
  </cols>
  <sheetData>
    <row r="1" spans="1:5" ht="12.75">
      <c r="A1" s="4" t="s">
        <v>45</v>
      </c>
      <c r="B1" s="4">
        <v>1280</v>
      </c>
      <c r="C1" s="5">
        <v>1000</v>
      </c>
      <c r="D1" s="4"/>
      <c r="E1" s="4"/>
    </row>
    <row r="2" spans="1:5" ht="12.75">
      <c r="A2" s="4" t="s">
        <v>46</v>
      </c>
      <c r="B2" s="4">
        <v>320</v>
      </c>
      <c r="C2" s="5">
        <v>200</v>
      </c>
      <c r="D2" s="4" t="s">
        <v>74</v>
      </c>
      <c r="E2" s="4"/>
    </row>
    <row r="3" spans="1:5" ht="12.75">
      <c r="A3" s="4" t="s">
        <v>47</v>
      </c>
      <c r="B3" s="4">
        <v>320</v>
      </c>
      <c r="C3" s="5">
        <v>200</v>
      </c>
      <c r="D3" s="4"/>
      <c r="E3" s="4"/>
    </row>
    <row r="4" spans="1:5" ht="12.75">
      <c r="A4" s="4" t="s">
        <v>48</v>
      </c>
      <c r="B4" s="4">
        <v>84.9</v>
      </c>
      <c r="C4" s="5">
        <v>72</v>
      </c>
      <c r="D4" s="4"/>
      <c r="E4" s="4"/>
    </row>
    <row r="5" spans="1:5" ht="12.75">
      <c r="A5" s="4"/>
      <c r="B5" s="4"/>
      <c r="C5" s="5"/>
      <c r="D5" s="4"/>
      <c r="E5" s="4"/>
    </row>
    <row r="6" spans="1:5" ht="12.75">
      <c r="A6" s="4" t="s">
        <v>57</v>
      </c>
      <c r="B6" s="4">
        <f>B4*(B3-B4)/(4*(B1-B2))</f>
        <v>5.197914062500001</v>
      </c>
      <c r="C6" s="6">
        <f>C4*(C3-C4)/(4*(C1-C2))</f>
        <v>2.88</v>
      </c>
      <c r="D6" s="4" t="s">
        <v>62</v>
      </c>
      <c r="E6" s="4" t="s">
        <v>71</v>
      </c>
    </row>
    <row r="7" spans="1:5" ht="12.75">
      <c r="A7" s="4"/>
      <c r="B7" s="4"/>
      <c r="C7" s="4"/>
      <c r="D7" s="4"/>
      <c r="E7" s="4"/>
    </row>
    <row r="8" spans="1:5" ht="12.75">
      <c r="A8" s="4" t="s">
        <v>1</v>
      </c>
      <c r="B8" s="4"/>
      <c r="C8" s="4"/>
      <c r="D8" s="4"/>
      <c r="E8" s="4"/>
    </row>
    <row r="20" ht="12.75">
      <c r="A20" t="s">
        <v>30</v>
      </c>
    </row>
    <row r="21" ht="12.75">
      <c r="A21" t="s">
        <v>31</v>
      </c>
    </row>
    <row r="22" ht="12.75">
      <c r="A22" t="s">
        <v>32</v>
      </c>
    </row>
    <row r="23" ht="12.75">
      <c r="A23" t="s">
        <v>33</v>
      </c>
    </row>
    <row r="24" ht="12.75">
      <c r="A24" t="s">
        <v>34</v>
      </c>
    </row>
    <row r="25" ht="12.75">
      <c r="A25" t="s">
        <v>35</v>
      </c>
    </row>
    <row r="26" ht="12.75">
      <c r="A26" t="s">
        <v>36</v>
      </c>
    </row>
    <row r="28" ht="12.75">
      <c r="A28" t="s">
        <v>37</v>
      </c>
    </row>
    <row r="29" ht="12.75">
      <c r="A29" t="s">
        <v>38</v>
      </c>
    </row>
    <row r="30" ht="12.75">
      <c r="A30" t="s">
        <v>39</v>
      </c>
    </row>
    <row r="31" ht="12.75">
      <c r="A31" t="s">
        <v>40</v>
      </c>
    </row>
    <row r="32" ht="12.75">
      <c r="A32" t="s">
        <v>41</v>
      </c>
    </row>
    <row r="33" ht="12.75">
      <c r="A33" t="s">
        <v>42</v>
      </c>
    </row>
    <row r="34" spans="1:13" ht="12.75">
      <c r="A34" t="s">
        <v>43</v>
      </c>
      <c r="H34" s="1"/>
      <c r="I34" s="1"/>
      <c r="J34" s="1" t="s">
        <v>58</v>
      </c>
      <c r="K34" s="1">
        <v>100</v>
      </c>
      <c r="L34" t="s">
        <v>62</v>
      </c>
      <c r="M34" t="s">
        <v>68</v>
      </c>
    </row>
    <row r="35" spans="1:13" ht="12.75">
      <c r="A35" t="s">
        <v>44</v>
      </c>
      <c r="H35" s="1"/>
      <c r="I35" s="1"/>
      <c r="J35" s="1" t="s">
        <v>59</v>
      </c>
      <c r="K35" s="1">
        <v>2000</v>
      </c>
      <c r="L35" t="s">
        <v>62</v>
      </c>
      <c r="M35" t="s">
        <v>73</v>
      </c>
    </row>
    <row r="36" spans="8:12" ht="12.75">
      <c r="H36" s="1"/>
      <c r="I36" s="1"/>
      <c r="J36" s="1" t="s">
        <v>61</v>
      </c>
      <c r="K36" s="1">
        <v>40</v>
      </c>
      <c r="L36" t="s">
        <v>62</v>
      </c>
    </row>
    <row r="37" spans="1:16" ht="12.75">
      <c r="A37" t="s">
        <v>60</v>
      </c>
      <c r="C37" t="s">
        <v>112</v>
      </c>
      <c r="H37" s="1" t="s">
        <v>67</v>
      </c>
      <c r="I37" s="1"/>
      <c r="J37" s="1">
        <f>(K34*K34)/(2*K35)</f>
        <v>2.5</v>
      </c>
      <c r="K37" s="1"/>
      <c r="N37" t="s">
        <v>77</v>
      </c>
      <c r="O37">
        <f>(J42*J42)/(4*K34*K34)</f>
        <v>0.13157606520647033</v>
      </c>
      <c r="P37" s="10">
        <f>(J42)/(2*K34)</f>
        <v>0.36273415224716615</v>
      </c>
    </row>
    <row r="38" spans="1:14" ht="12.75">
      <c r="A38" t="s">
        <v>0</v>
      </c>
      <c r="H38" s="1"/>
      <c r="I38" s="1"/>
      <c r="J38" s="1"/>
      <c r="K38" s="1"/>
      <c r="N38">
        <f>(85/320)</f>
        <v>0.265625</v>
      </c>
    </row>
    <row r="39" spans="8:11" ht="12.75">
      <c r="H39" s="1" t="s">
        <v>63</v>
      </c>
      <c r="I39" s="1"/>
      <c r="J39" s="1">
        <f>K36*((K35/2)-J37)+2*K34*(2*K34-K36)</f>
        <v>71900</v>
      </c>
      <c r="K39" s="1"/>
    </row>
    <row r="40" spans="1:11" ht="12.75">
      <c r="A40" t="s">
        <v>1</v>
      </c>
      <c r="H40" s="1" t="s">
        <v>64</v>
      </c>
      <c r="I40" s="1"/>
      <c r="J40" s="1">
        <f>2*((K35/2)-J37)-(2*K34-K36)</f>
        <v>1835</v>
      </c>
      <c r="K40" s="1"/>
    </row>
    <row r="41" spans="8:11" ht="12.75">
      <c r="H41" s="1" t="s">
        <v>65</v>
      </c>
      <c r="I41" s="1"/>
      <c r="J41" s="1">
        <f>2*((K35/2)-J37)+(2*K34-K36)</f>
        <v>2155</v>
      </c>
      <c r="K41" s="1"/>
    </row>
    <row r="42" spans="1:12" ht="12.75">
      <c r="A42" t="s">
        <v>2</v>
      </c>
      <c r="H42" s="1" t="s">
        <v>66</v>
      </c>
      <c r="I42" s="1"/>
      <c r="J42" s="1">
        <f>(J39/J40)+(J39/J41)</f>
        <v>72.54683044943323</v>
      </c>
      <c r="K42" s="1" t="s">
        <v>62</v>
      </c>
      <c r="L42" t="s">
        <v>72</v>
      </c>
    </row>
    <row r="43" spans="1:14" ht="12.75">
      <c r="A43" t="s">
        <v>3</v>
      </c>
      <c r="G43" s="7" t="s">
        <v>69</v>
      </c>
      <c r="H43" s="3" t="s">
        <v>70</v>
      </c>
      <c r="I43" s="1"/>
      <c r="J43" s="2">
        <f>((J39/J40)-(J39/J41))/2</f>
        <v>2.9091460831852913</v>
      </c>
      <c r="K43" s="1" t="s">
        <v>62</v>
      </c>
      <c r="L43" s="11" t="s">
        <v>78</v>
      </c>
      <c r="M43" s="10"/>
      <c r="N43" s="10"/>
    </row>
    <row r="44" spans="8:11" ht="12.75">
      <c r="H44" s="1" t="s">
        <v>75</v>
      </c>
      <c r="I44" s="1"/>
      <c r="J44" s="1"/>
      <c r="K44" s="1"/>
    </row>
    <row r="45" ht="12.75">
      <c r="A45" t="s">
        <v>4</v>
      </c>
    </row>
    <row r="46" ht="12.75">
      <c r="H46" s="8" t="s">
        <v>76</v>
      </c>
    </row>
    <row r="47" spans="1:13" ht="12.75">
      <c r="A47" t="s">
        <v>5</v>
      </c>
      <c r="H47" s="1"/>
      <c r="I47" s="1"/>
      <c r="J47" s="1" t="s">
        <v>58</v>
      </c>
      <c r="K47" s="1">
        <v>200</v>
      </c>
      <c r="L47" t="s">
        <v>62</v>
      </c>
      <c r="M47" t="s">
        <v>68</v>
      </c>
    </row>
    <row r="48" spans="8:13" ht="12.75">
      <c r="H48" s="1"/>
      <c r="I48" s="1"/>
      <c r="J48" s="1" t="s">
        <v>59</v>
      </c>
      <c r="K48" s="1">
        <v>4000</v>
      </c>
      <c r="L48" t="s">
        <v>62</v>
      </c>
      <c r="M48" t="s">
        <v>73</v>
      </c>
    </row>
    <row r="49" spans="1:12" ht="12.75">
      <c r="A49" t="s">
        <v>6</v>
      </c>
      <c r="H49" s="1"/>
      <c r="I49" s="1"/>
      <c r="J49" s="1" t="s">
        <v>61</v>
      </c>
      <c r="K49" s="1">
        <v>40</v>
      </c>
      <c r="L49" t="s">
        <v>62</v>
      </c>
    </row>
    <row r="50" spans="8:16" ht="12.75">
      <c r="H50" s="1" t="s">
        <v>67</v>
      </c>
      <c r="I50" s="1"/>
      <c r="J50" s="1">
        <f>(K47*K47)/(2*K48)</f>
        <v>5</v>
      </c>
      <c r="K50" s="1"/>
      <c r="N50" t="s">
        <v>77</v>
      </c>
      <c r="O50">
        <f>(J55*J55)/(4*K47*K47)</f>
        <v>0.07994921436803673</v>
      </c>
      <c r="P50" s="10">
        <f>(J55)/(2*K47)</f>
        <v>0.2827529210601311</v>
      </c>
    </row>
    <row r="51" spans="1:11" ht="12.75">
      <c r="A51" t="s">
        <v>7</v>
      </c>
      <c r="H51" s="1"/>
      <c r="I51" s="1"/>
      <c r="J51" s="1"/>
      <c r="K51" s="1"/>
    </row>
    <row r="52" spans="8:11" ht="12.75">
      <c r="H52" s="1" t="s">
        <v>63</v>
      </c>
      <c r="I52" s="1"/>
      <c r="J52" s="1">
        <f>K49*((K48/2)-J50)+2*K47*(2*K47-K49)</f>
        <v>223800</v>
      </c>
      <c r="K52" s="1"/>
    </row>
    <row r="53" spans="1:11" ht="12.75">
      <c r="A53" t="s">
        <v>8</v>
      </c>
      <c r="H53" s="1" t="s">
        <v>64</v>
      </c>
      <c r="I53" s="1"/>
      <c r="J53" s="1">
        <f>2*((K48/2)-J50)-(2*K47-K49)</f>
        <v>3630</v>
      </c>
      <c r="K53" s="1"/>
    </row>
    <row r="54" spans="8:11" ht="12.75">
      <c r="H54" s="1" t="s">
        <v>65</v>
      </c>
      <c r="I54" s="1"/>
      <c r="J54" s="1">
        <f>2*((K48/2)-J50)+(2*K47-K49)</f>
        <v>4350</v>
      </c>
      <c r="K54" s="1"/>
    </row>
    <row r="55" spans="1:12" ht="12.75">
      <c r="A55" t="s">
        <v>9</v>
      </c>
      <c r="H55" s="1" t="s">
        <v>66</v>
      </c>
      <c r="I55" s="1"/>
      <c r="J55" s="1">
        <f>(J52/J53)+(J52/J54)</f>
        <v>113.10116842405245</v>
      </c>
      <c r="K55" s="1" t="s">
        <v>62</v>
      </c>
      <c r="L55" t="s">
        <v>72</v>
      </c>
    </row>
    <row r="56" spans="7:11" ht="12.75">
      <c r="G56" s="7" t="s">
        <v>69</v>
      </c>
      <c r="H56" s="3" t="s">
        <v>70</v>
      </c>
      <c r="I56" s="1"/>
      <c r="J56" s="2">
        <f>((J52/J53)-(J52/J54))/2</f>
        <v>5.1023083499572515</v>
      </c>
      <c r="K56" s="1" t="s">
        <v>62</v>
      </c>
    </row>
    <row r="57" spans="1:11" ht="12.75">
      <c r="A57" t="s">
        <v>10</v>
      </c>
      <c r="H57" s="1" t="s">
        <v>75</v>
      </c>
      <c r="I57" s="1"/>
      <c r="J57" s="1"/>
      <c r="K57" s="1"/>
    </row>
    <row r="59" ht="12.75">
      <c r="A59" t="s">
        <v>11</v>
      </c>
    </row>
    <row r="60" ht="12.75">
      <c r="H60" s="8" t="s">
        <v>76</v>
      </c>
    </row>
    <row r="61" spans="1:13" ht="12.75">
      <c r="A61" t="s">
        <v>12</v>
      </c>
      <c r="H61" s="1"/>
      <c r="I61" s="1"/>
      <c r="J61" s="1" t="s">
        <v>58</v>
      </c>
      <c r="K61" s="1">
        <v>50</v>
      </c>
      <c r="L61" t="s">
        <v>62</v>
      </c>
      <c r="M61" t="s">
        <v>68</v>
      </c>
    </row>
    <row r="62" spans="8:13" ht="12.75">
      <c r="H62" s="1"/>
      <c r="I62" s="1"/>
      <c r="J62" s="1" t="s">
        <v>59</v>
      </c>
      <c r="K62" s="1">
        <v>1000</v>
      </c>
      <c r="L62" t="s">
        <v>62</v>
      </c>
      <c r="M62" t="s">
        <v>73</v>
      </c>
    </row>
    <row r="63" spans="1:12" ht="12.75">
      <c r="A63" t="s">
        <v>13</v>
      </c>
      <c r="H63" s="1"/>
      <c r="I63" s="1"/>
      <c r="J63" s="1" t="s">
        <v>61</v>
      </c>
      <c r="K63" s="1">
        <v>40</v>
      </c>
      <c r="L63" t="s">
        <v>62</v>
      </c>
    </row>
    <row r="64" spans="8:16" ht="12.75">
      <c r="H64" s="1" t="s">
        <v>67</v>
      </c>
      <c r="I64" s="1"/>
      <c r="J64" s="1">
        <f>(K61*K61)/(2*K62)</f>
        <v>1.25</v>
      </c>
      <c r="K64" s="1"/>
      <c r="N64" t="s">
        <v>77</v>
      </c>
      <c r="O64">
        <f>(J69*J69)/(4*K61*K61)</f>
        <v>0.2726824701695086</v>
      </c>
      <c r="P64" s="9">
        <f>(J69)/(2*K61)</f>
        <v>0.5221900709219858</v>
      </c>
    </row>
    <row r="65" spans="1:11" ht="12.75">
      <c r="A65" t="s">
        <v>14</v>
      </c>
      <c r="H65" s="1"/>
      <c r="I65" s="1"/>
      <c r="J65" s="1"/>
      <c r="K65" s="1"/>
    </row>
    <row r="66" spans="8:11" ht="12.75">
      <c r="H66" s="1" t="s">
        <v>63</v>
      </c>
      <c r="I66" s="1"/>
      <c r="J66" s="1">
        <f>K63*((K62/2)-J64)+2*K61*(2*K61-K63)</f>
        <v>25950</v>
      </c>
      <c r="K66" s="1"/>
    </row>
    <row r="67" spans="1:11" ht="12.75">
      <c r="A67" t="s">
        <v>15</v>
      </c>
      <c r="H67" s="1" t="s">
        <v>64</v>
      </c>
      <c r="I67" s="1"/>
      <c r="J67" s="1">
        <f>2*((K62/2)-J64)-(2*K61-K63)</f>
        <v>937.5</v>
      </c>
      <c r="K67" s="1"/>
    </row>
    <row r="68" spans="8:11" ht="12.75">
      <c r="H68" s="1" t="s">
        <v>65</v>
      </c>
      <c r="I68" s="1"/>
      <c r="J68" s="1">
        <f>2*((K62/2)-J64)+(2*K61-K63)</f>
        <v>1057.5</v>
      </c>
      <c r="K68" s="1"/>
    </row>
    <row r="69" spans="1:12" ht="12.75">
      <c r="A69" t="s">
        <v>2</v>
      </c>
      <c r="H69" s="1" t="s">
        <v>66</v>
      </c>
      <c r="I69" s="1"/>
      <c r="J69" s="1">
        <f>(J66/J67)+(J66/J68)</f>
        <v>52.21900709219858</v>
      </c>
      <c r="K69" s="1" t="s">
        <v>62</v>
      </c>
      <c r="L69" t="s">
        <v>72</v>
      </c>
    </row>
    <row r="70" spans="7:11" ht="12.75">
      <c r="G70" s="7" t="s">
        <v>69</v>
      </c>
      <c r="H70" s="3" t="s">
        <v>70</v>
      </c>
      <c r="I70" s="1"/>
      <c r="J70" s="2">
        <f>((J66/J67)-(J66/J68))/2</f>
        <v>1.5704964539007094</v>
      </c>
      <c r="K70" s="1" t="s">
        <v>62</v>
      </c>
    </row>
    <row r="71" spans="1:18" ht="12.75">
      <c r="A71" t="s">
        <v>16</v>
      </c>
      <c r="H71" s="1" t="s">
        <v>75</v>
      </c>
      <c r="I71" s="1"/>
      <c r="J71" s="1"/>
      <c r="K71" s="1"/>
      <c r="R71">
        <f>50/250</f>
        <v>0.2</v>
      </c>
    </row>
    <row r="73" ht="12.75">
      <c r="A73" t="s">
        <v>17</v>
      </c>
    </row>
    <row r="74" ht="12.75">
      <c r="Q74" s="12" t="s">
        <v>79</v>
      </c>
    </row>
    <row r="75" ht="12.75">
      <c r="A75" t="s">
        <v>18</v>
      </c>
    </row>
    <row r="76" spans="17:18" ht="15" customHeight="1">
      <c r="Q76" s="13" t="s">
        <v>80</v>
      </c>
      <c r="R76" s="13" t="s">
        <v>81</v>
      </c>
    </row>
    <row r="77" spans="1:18" ht="15" customHeight="1">
      <c r="A77" t="s">
        <v>19</v>
      </c>
      <c r="Q77" s="13" t="s">
        <v>82</v>
      </c>
      <c r="R77" s="13" t="s">
        <v>83</v>
      </c>
    </row>
    <row r="78" spans="1:18" ht="15" customHeight="1">
      <c r="A78" t="s">
        <v>20</v>
      </c>
      <c r="Q78" s="13" t="s">
        <v>84</v>
      </c>
      <c r="R78" s="13" t="s">
        <v>85</v>
      </c>
    </row>
    <row r="79" spans="1:18" ht="15" customHeight="1">
      <c r="A79" t="s">
        <v>21</v>
      </c>
      <c r="Q79" s="13" t="s">
        <v>86</v>
      </c>
      <c r="R79" s="13" t="s">
        <v>87</v>
      </c>
    </row>
    <row r="80" spans="8:18" ht="15" customHeight="1">
      <c r="H80" s="8" t="s">
        <v>76</v>
      </c>
      <c r="Q80" s="13" t="s">
        <v>88</v>
      </c>
      <c r="R80" s="13" t="s">
        <v>89</v>
      </c>
    </row>
    <row r="81" spans="1:18" ht="15" customHeight="1">
      <c r="A81" t="s">
        <v>22</v>
      </c>
      <c r="H81" s="1"/>
      <c r="I81" s="1"/>
      <c r="J81" s="1" t="s">
        <v>58</v>
      </c>
      <c r="K81" s="1">
        <v>125</v>
      </c>
      <c r="L81" t="s">
        <v>62</v>
      </c>
      <c r="M81" t="s">
        <v>68</v>
      </c>
      <c r="Q81" s="13" t="s">
        <v>90</v>
      </c>
      <c r="R81" s="13" t="s">
        <v>91</v>
      </c>
    </row>
    <row r="82" spans="8:18" ht="15" customHeight="1">
      <c r="H82" s="1"/>
      <c r="I82" s="1"/>
      <c r="J82" s="1" t="s">
        <v>59</v>
      </c>
      <c r="K82" s="1">
        <v>3000</v>
      </c>
      <c r="L82" t="s">
        <v>62</v>
      </c>
      <c r="M82" t="s">
        <v>73</v>
      </c>
      <c r="Q82" s="13" t="s">
        <v>92</v>
      </c>
      <c r="R82" s="13" t="s">
        <v>93</v>
      </c>
    </row>
    <row r="83" spans="1:18" ht="15" customHeight="1">
      <c r="A83" t="s">
        <v>23</v>
      </c>
      <c r="H83" s="1"/>
      <c r="I83" s="1"/>
      <c r="J83" s="1" t="s">
        <v>61</v>
      </c>
      <c r="K83" s="1">
        <v>20</v>
      </c>
      <c r="L83" t="s">
        <v>62</v>
      </c>
      <c r="Q83" s="13" t="s">
        <v>94</v>
      </c>
      <c r="R83" s="13" t="s">
        <v>95</v>
      </c>
    </row>
    <row r="84" spans="8:18" ht="15" customHeight="1">
      <c r="H84" s="1" t="s">
        <v>67</v>
      </c>
      <c r="I84" s="1"/>
      <c r="J84" s="1">
        <f>(K81*K81)/(2*K82)</f>
        <v>2.6041666666666665</v>
      </c>
      <c r="K84" s="1"/>
      <c r="N84" t="s">
        <v>77</v>
      </c>
      <c r="O84">
        <f>(J89*J89)/(4*K81*K81)</f>
        <v>0.055218422004138554</v>
      </c>
      <c r="P84" s="9">
        <f>(J89)/(2*K81)</f>
        <v>0.23498600384733248</v>
      </c>
      <c r="Q84" s="13" t="s">
        <v>96</v>
      </c>
      <c r="R84" s="13" t="s">
        <v>97</v>
      </c>
    </row>
    <row r="85" spans="1:18" ht="15" customHeight="1">
      <c r="A85" t="s">
        <v>2</v>
      </c>
      <c r="H85" s="1"/>
      <c r="I85" s="1"/>
      <c r="J85" s="1"/>
      <c r="K85" s="1"/>
      <c r="Q85" s="13" t="s">
        <v>98</v>
      </c>
      <c r="R85" s="13" t="s">
        <v>99</v>
      </c>
    </row>
    <row r="86" spans="8:18" ht="15" customHeight="1">
      <c r="H86" s="1" t="s">
        <v>63</v>
      </c>
      <c r="I86" s="1"/>
      <c r="J86" s="1">
        <f>K83*((K82/2)-J84)+2*K81*(2*K81-K83)</f>
        <v>87447.91666666666</v>
      </c>
      <c r="K86" s="1"/>
      <c r="Q86" s="13" t="s">
        <v>100</v>
      </c>
      <c r="R86" s="13" t="s">
        <v>101</v>
      </c>
    </row>
    <row r="87" spans="1:19" ht="15" customHeight="1">
      <c r="A87" t="s">
        <v>24</v>
      </c>
      <c r="H87" s="1" t="s">
        <v>64</v>
      </c>
      <c r="I87" s="1"/>
      <c r="J87" s="1">
        <f>2*((K82/2)-J84)-(2*K81-K83)</f>
        <v>2764.7916666666665</v>
      </c>
      <c r="K87" s="1"/>
      <c r="Q87" s="13" t="s">
        <v>102</v>
      </c>
      <c r="R87" s="13" t="s">
        <v>103</v>
      </c>
      <c r="S87">
        <f>250/7</f>
        <v>35.714285714285715</v>
      </c>
    </row>
    <row r="88" spans="8:18" ht="15" customHeight="1">
      <c r="H88" s="1" t="s">
        <v>65</v>
      </c>
      <c r="I88" s="1"/>
      <c r="J88" s="1">
        <f>2*((K82/2)-J84)+(2*K81-K83)</f>
        <v>3224.7916666666665</v>
      </c>
      <c r="K88" s="1"/>
      <c r="Q88" s="13" t="s">
        <v>104</v>
      </c>
      <c r="R88" s="13" t="s">
        <v>105</v>
      </c>
    </row>
    <row r="89" spans="1:18" ht="15" customHeight="1">
      <c r="A89" t="s">
        <v>25</v>
      </c>
      <c r="H89" s="1" t="s">
        <v>66</v>
      </c>
      <c r="I89" s="1"/>
      <c r="J89" s="1">
        <f>(J86/J87)+(J86/J88)</f>
        <v>58.74650096183312</v>
      </c>
      <c r="K89" s="1" t="s">
        <v>62</v>
      </c>
      <c r="L89" t="s">
        <v>72</v>
      </c>
      <c r="Q89" s="13" t="s">
        <v>106</v>
      </c>
      <c r="R89" s="13" t="s">
        <v>107</v>
      </c>
    </row>
    <row r="90" spans="7:18" ht="15" customHeight="1">
      <c r="G90" s="7" t="s">
        <v>69</v>
      </c>
      <c r="H90" s="3" t="s">
        <v>70</v>
      </c>
      <c r="I90" s="1"/>
      <c r="J90" s="2">
        <f>((J86/J87)-(J86/J88))/2</f>
        <v>2.2558656369343915</v>
      </c>
      <c r="K90" s="1" t="s">
        <v>62</v>
      </c>
      <c r="Q90" s="13" t="s">
        <v>108</v>
      </c>
      <c r="R90" s="13" t="s">
        <v>109</v>
      </c>
    </row>
    <row r="91" spans="1:17" ht="12.75">
      <c r="A91" t="s">
        <v>26</v>
      </c>
      <c r="H91" s="1" t="s">
        <v>75</v>
      </c>
      <c r="I91" s="1"/>
      <c r="J91" s="1"/>
      <c r="K91" s="1"/>
      <c r="Q91" t="s">
        <v>110</v>
      </c>
    </row>
    <row r="93" spans="1:17" ht="12.75">
      <c r="A93" t="s">
        <v>27</v>
      </c>
      <c r="Q93" t="s">
        <v>111</v>
      </c>
    </row>
    <row r="95" ht="12.75">
      <c r="A95" t="s">
        <v>28</v>
      </c>
    </row>
    <row r="97" ht="12.75">
      <c r="A97" t="s">
        <v>29</v>
      </c>
    </row>
    <row r="98" ht="12.75">
      <c r="A98" t="s">
        <v>49</v>
      </c>
    </row>
    <row r="99" ht="12.75">
      <c r="A99" t="s">
        <v>50</v>
      </c>
    </row>
    <row r="100" ht="12.75">
      <c r="A100" t="s">
        <v>51</v>
      </c>
    </row>
    <row r="102" ht="12.75">
      <c r="A102" t="s">
        <v>52</v>
      </c>
    </row>
    <row r="103" ht="12.75">
      <c r="A103" t="s">
        <v>53</v>
      </c>
    </row>
    <row r="104" ht="12.75">
      <c r="A104" t="s">
        <v>54</v>
      </c>
    </row>
    <row r="105" ht="12.75">
      <c r="A105" t="s">
        <v>55</v>
      </c>
    </row>
    <row r="106" ht="12.75">
      <c r="A106" t="s">
        <v>56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7"/>
  <sheetViews>
    <sheetView workbookViewId="0" topLeftCell="A1">
      <selection activeCell="E7" sqref="E7"/>
    </sheetView>
  </sheetViews>
  <sheetFormatPr defaultColWidth="9.140625" defaultRowHeight="12.75"/>
  <sheetData>
    <row r="5" ht="12.75">
      <c r="C5">
        <f>ATAN(200/1000)*180/3.14</f>
        <v>11.315669035980426</v>
      </c>
    </row>
    <row r="6" spans="3:4" ht="12.75">
      <c r="C6">
        <f>ATAN(250/1200)*180/3.14</f>
        <v>11.774257979031253</v>
      </c>
      <c r="D6">
        <f>(250/1500)*57</f>
        <v>9.5</v>
      </c>
    </row>
    <row r="7" ht="12.75">
      <c r="E7">
        <f>200/7</f>
        <v>28.571428571428573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</dc:creator>
  <cp:keywords/>
  <dc:description/>
  <cp:lastModifiedBy>matjaz</cp:lastModifiedBy>
  <dcterms:created xsi:type="dcterms:W3CDTF">2010-01-10T06:16:13Z</dcterms:created>
  <dcterms:modified xsi:type="dcterms:W3CDTF">2010-09-29T10:40:57Z</dcterms:modified>
  <cp:category/>
  <cp:version/>
  <cp:contentType/>
  <cp:contentStatus/>
</cp:coreProperties>
</file>