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activeTab="0"/>
  </bookViews>
  <sheets>
    <sheet name="GLOBINA" sheetId="1" r:id="rId1"/>
    <sheet name="DIAGONALNO" sheetId="2" r:id="rId2"/>
    <sheet name="PARABOLIZIRANJE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<sst xmlns="http://schemas.openxmlformats.org/spreadsheetml/2006/main" count="67" uniqueCount="43">
  <si>
    <t>1   -   IZRAČUNAVANJE GLOBINE ZRCALA ZA RAZLIČNE PREMERE IN GORIŠČNE RAZDALJE</t>
  </si>
  <si>
    <t>PREMER OGLEDALA (mm)</t>
  </si>
  <si>
    <t>D=</t>
  </si>
  <si>
    <t>ŽELJENO GORIŠČE (mm)</t>
  </si>
  <si>
    <t>F=</t>
  </si>
  <si>
    <t>GLOBINA ZRCALA (mm)</t>
  </si>
  <si>
    <t>Z=</t>
  </si>
  <si>
    <t>GORIŠČE ZRCALA (mm)</t>
  </si>
  <si>
    <t>1   -   DIMENZIJE DIAGONALNEGA OGLEDALA</t>
  </si>
  <si>
    <t>GORIŠČE PRIMARNEGA ZRCALA (mm)</t>
  </si>
  <si>
    <t>RAZDALJA OD OSI TOBUSA DO GORIŠČA OKULARJA (mm)</t>
  </si>
  <si>
    <t>C=</t>
  </si>
  <si>
    <t>ODPRTINA OKULARJA (mm)</t>
  </si>
  <si>
    <t>d=</t>
  </si>
  <si>
    <t>PREČNA ŠIRINA DIAGONALNEGA OGLEDALA (mm)</t>
  </si>
  <si>
    <t>A=</t>
  </si>
  <si>
    <t>VZDOLŽNA DOLŽINA DIAGONALNEGA OGLEDALA (mm)</t>
  </si>
  <si>
    <t>B=</t>
  </si>
  <si>
    <t>1   -   PARAMETRI PARABOLIZIRANJA OGLEDALA</t>
  </si>
  <si>
    <t>ŠTEVILO MERNIH MEST</t>
  </si>
  <si>
    <t>N=</t>
  </si>
  <si>
    <t>VALOVNA DOLŽINA VIJOLIČASTE SVETLOBE (mm)</t>
  </si>
  <si>
    <t>L=</t>
  </si>
  <si>
    <t>KONSTANTA</t>
  </si>
  <si>
    <t>K=</t>
  </si>
  <si>
    <t>P1=</t>
  </si>
  <si>
    <t>Prvo merno mesto</t>
  </si>
  <si>
    <t>P2=</t>
  </si>
  <si>
    <t>Drugo merno mesto</t>
  </si>
  <si>
    <t>P3=</t>
  </si>
  <si>
    <t>Tretje merno mesto</t>
  </si>
  <si>
    <t>P4=</t>
  </si>
  <si>
    <t>Četrto merno mesto</t>
  </si>
  <si>
    <t>P5=</t>
  </si>
  <si>
    <t>Peto merno mesto</t>
  </si>
  <si>
    <t>DOVOLJENO ODSTOPANJE (mm)</t>
  </si>
  <si>
    <t>Q1=</t>
  </si>
  <si>
    <t>Q2=</t>
  </si>
  <si>
    <t>Q3=</t>
  </si>
  <si>
    <t>Q4=</t>
  </si>
  <si>
    <t>Q5=</t>
  </si>
  <si>
    <t>POZICIJE NOŽA (mm)</t>
  </si>
  <si>
    <t>ZUNANJI ROBOVI MERNIH ODPRTIN MASKE (mm)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</si>
</sst>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E+00"/>
    <numFmt numFmtId="175" formatCode="0.0000E+00"/>
    <numFmt numFmtId="176" formatCode="0.00000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171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="75" zoomScaleNormal="75" workbookViewId="0" topLeftCell="A1">
      <selection activeCell="F21" sqref="F21"/>
    </sheetView>
  </sheetViews>
  <sheetFormatPr defaultColWidth="9.140625" defaultRowHeight="12.75"/>
  <sheetData>
    <row r="2" ht="12.75">
      <c r="A2" s="4"/>
    </row>
    <row r="3" ht="12.75">
      <c r="A3" s="4" t="s">
        <v>0</v>
      </c>
    </row>
    <row r="4" spans="1:12" ht="12.75">
      <c r="A4" s="4"/>
      <c r="K4" s="2"/>
      <c r="L4" s="2"/>
    </row>
    <row r="5" spans="11:12" ht="12.75">
      <c r="K5" s="2"/>
      <c r="L5" s="2"/>
    </row>
    <row r="6" spans="2:12" ht="12.75">
      <c r="B6" t="s">
        <v>1</v>
      </c>
      <c r="D6" s="1"/>
      <c r="E6" s="1" t="s">
        <v>2</v>
      </c>
      <c r="F6" s="2">
        <v>250</v>
      </c>
      <c r="I6" s="1"/>
      <c r="J6" s="1"/>
      <c r="K6" s="2"/>
      <c r="L6" s="2"/>
    </row>
    <row r="7" spans="2:12" ht="12.75">
      <c r="B7" t="s">
        <v>3</v>
      </c>
      <c r="D7" s="1"/>
      <c r="E7" s="1" t="s">
        <v>4</v>
      </c>
      <c r="F7" s="2">
        <v>1400</v>
      </c>
      <c r="I7" s="1"/>
      <c r="J7" s="1"/>
      <c r="K7" s="2"/>
      <c r="L7" s="2"/>
    </row>
    <row r="8" spans="1:12" ht="12.75">
      <c r="A8" s="11"/>
      <c r="B8" s="11" t="s">
        <v>5</v>
      </c>
      <c r="D8" s="5"/>
      <c r="E8" s="5" t="s">
        <v>6</v>
      </c>
      <c r="F8" s="10">
        <f>POWER(F6/2,2)/(4*F7)</f>
        <v>2.7901785714285716</v>
      </c>
      <c r="G8" s="3"/>
      <c r="I8" s="1"/>
      <c r="J8" s="5"/>
      <c r="K8" s="8"/>
      <c r="L8" s="6"/>
    </row>
    <row r="9" spans="1:12" ht="12.75">
      <c r="A9" s="3"/>
      <c r="B9" s="3"/>
      <c r="D9" s="5"/>
      <c r="E9" s="5"/>
      <c r="F9" s="6"/>
      <c r="G9" s="3"/>
      <c r="I9" s="1"/>
      <c r="J9" s="5"/>
      <c r="K9" s="7"/>
      <c r="L9" s="2"/>
    </row>
    <row r="10" spans="1:10" ht="12.75">
      <c r="A10" s="3"/>
      <c r="B10" s="3"/>
      <c r="D10" s="5"/>
      <c r="E10" s="5"/>
      <c r="F10" s="6"/>
      <c r="G10" s="3"/>
      <c r="I10" s="1"/>
      <c r="J10" s="5"/>
    </row>
    <row r="11" spans="2:10" ht="12.75">
      <c r="B11" t="s">
        <v>1</v>
      </c>
      <c r="D11" s="1"/>
      <c r="E11" s="1" t="s">
        <v>2</v>
      </c>
      <c r="F11" s="2">
        <v>100</v>
      </c>
      <c r="G11" s="3"/>
      <c r="H11" s="3"/>
      <c r="J11" s="1"/>
    </row>
    <row r="12" spans="2:6" ht="12.75">
      <c r="B12" t="s">
        <v>5</v>
      </c>
      <c r="D12" s="1"/>
      <c r="E12" s="1" t="s">
        <v>6</v>
      </c>
      <c r="F12" s="2">
        <v>0.696</v>
      </c>
    </row>
    <row r="13" spans="1:6" ht="12.75">
      <c r="A13" s="3"/>
      <c r="B13" s="3" t="s">
        <v>7</v>
      </c>
      <c r="D13" s="1"/>
      <c r="E13" s="5" t="s">
        <v>4</v>
      </c>
      <c r="F13" s="12">
        <f>POWER(F11/2,2)/(4*F12)</f>
        <v>897.9885057471265</v>
      </c>
    </row>
    <row r="14" spans="5:7" ht="12.75">
      <c r="E14" s="1"/>
      <c r="F14" s="1"/>
      <c r="G14" s="2"/>
    </row>
    <row r="15" spans="5:7" ht="12.75">
      <c r="E15" s="1"/>
      <c r="F15" s="1"/>
      <c r="G15" s="2"/>
    </row>
    <row r="16" spans="2:7" ht="12.75">
      <c r="B16" t="s">
        <v>7</v>
      </c>
      <c r="D16" s="1"/>
      <c r="E16" s="1" t="s">
        <v>4</v>
      </c>
      <c r="F16" s="2">
        <v>900</v>
      </c>
      <c r="G16" s="2"/>
    </row>
    <row r="17" spans="2:7" ht="12.75">
      <c r="B17" t="s">
        <v>5</v>
      </c>
      <c r="D17" s="1"/>
      <c r="E17" s="1" t="s">
        <v>6</v>
      </c>
      <c r="F17" s="2">
        <v>0.7</v>
      </c>
      <c r="G17" s="2"/>
    </row>
    <row r="18" spans="1:8" ht="12.75">
      <c r="A18" s="3"/>
      <c r="B18" s="3" t="s">
        <v>1</v>
      </c>
      <c r="D18" s="1"/>
      <c r="E18" s="5" t="s">
        <v>2</v>
      </c>
      <c r="F18" s="12">
        <f>SQRT(4*F16*F17)*2</f>
        <v>100.39920318408906</v>
      </c>
      <c r="G18" s="2"/>
      <c r="H18" s="1"/>
    </row>
    <row r="19" spans="4:8" ht="12.75">
      <c r="D19" s="1"/>
      <c r="E19" s="1"/>
      <c r="F19" s="1"/>
      <c r="G19" s="2"/>
      <c r="H19" s="1"/>
    </row>
    <row r="20" spans="4:8" ht="12.75">
      <c r="D20" s="1"/>
      <c r="E20" s="1"/>
      <c r="F20" s="1"/>
      <c r="G20" s="2"/>
      <c r="H20" s="1"/>
    </row>
    <row r="21" spans="1:7" ht="12.75">
      <c r="A21" s="3"/>
      <c r="F21" s="1"/>
      <c r="G21" s="2"/>
    </row>
    <row r="22" spans="1:7" ht="12.75">
      <c r="A22" s="3"/>
      <c r="F22" s="1"/>
      <c r="G22" s="2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workbookViewId="0" topLeftCell="B1">
      <selection activeCell="I17" sqref="I17"/>
    </sheetView>
  </sheetViews>
  <sheetFormatPr defaultColWidth="9.140625" defaultRowHeight="12.75"/>
  <cols>
    <col min="1" max="9" width="12.7109375" style="0" customWidth="1"/>
  </cols>
  <sheetData>
    <row r="1" spans="1:9" ht="19.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19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19.5" customHeight="1">
      <c r="A3" s="16" t="s">
        <v>8</v>
      </c>
      <c r="B3" s="15"/>
      <c r="C3" s="15"/>
      <c r="D3" s="15"/>
      <c r="E3" s="15"/>
      <c r="F3" s="15"/>
      <c r="G3" s="15"/>
      <c r="H3" s="15"/>
      <c r="I3" s="15"/>
    </row>
    <row r="4" spans="1:9" ht="19.5" customHeight="1">
      <c r="A4" s="16"/>
      <c r="B4" s="15"/>
      <c r="C4" s="15"/>
      <c r="D4" s="15"/>
      <c r="E4" s="15"/>
      <c r="F4" s="15"/>
      <c r="G4" s="15"/>
      <c r="H4" s="15"/>
      <c r="I4" s="15"/>
    </row>
    <row r="5" spans="1:9" ht="19.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9.5" customHeight="1">
      <c r="A6" s="15"/>
      <c r="B6" s="15" t="s">
        <v>9</v>
      </c>
      <c r="C6" s="15"/>
      <c r="D6" s="15"/>
      <c r="E6" s="17"/>
      <c r="F6" s="17"/>
      <c r="G6" s="17"/>
      <c r="H6" s="17" t="s">
        <v>4</v>
      </c>
      <c r="I6" s="18">
        <v>1400</v>
      </c>
    </row>
    <row r="7" spans="1:9" ht="19.5" customHeight="1">
      <c r="A7" s="15"/>
      <c r="B7" s="15" t="s">
        <v>1</v>
      </c>
      <c r="C7" s="15"/>
      <c r="D7" s="15"/>
      <c r="E7" s="17"/>
      <c r="F7" s="17"/>
      <c r="G7" s="17"/>
      <c r="H7" s="17" t="s">
        <v>2</v>
      </c>
      <c r="I7" s="18">
        <v>250</v>
      </c>
    </row>
    <row r="8" spans="1:9" ht="19.5" customHeight="1">
      <c r="A8" s="15"/>
      <c r="B8" s="15" t="s">
        <v>10</v>
      </c>
      <c r="C8" s="15"/>
      <c r="D8" s="15"/>
      <c r="E8" s="17"/>
      <c r="F8" s="17"/>
      <c r="G8" s="17"/>
      <c r="H8" s="17" t="s">
        <v>11</v>
      </c>
      <c r="I8" s="18">
        <v>200</v>
      </c>
    </row>
    <row r="9" spans="1:9" ht="19.5" customHeight="1">
      <c r="A9" s="15"/>
      <c r="B9" s="15" t="s">
        <v>12</v>
      </c>
      <c r="C9" s="15"/>
      <c r="D9" s="15"/>
      <c r="E9" s="15"/>
      <c r="F9" s="15"/>
      <c r="G9" s="17"/>
      <c r="H9" s="17" t="s">
        <v>13</v>
      </c>
      <c r="I9" s="19">
        <v>40</v>
      </c>
    </row>
    <row r="10" spans="1:9" ht="19.5" customHeight="1">
      <c r="A10" s="20"/>
      <c r="B10" s="20" t="s">
        <v>14</v>
      </c>
      <c r="C10" s="15"/>
      <c r="D10" s="15"/>
      <c r="E10" s="15"/>
      <c r="F10" s="15"/>
      <c r="G10" s="17"/>
      <c r="H10" s="21" t="s">
        <v>15</v>
      </c>
      <c r="I10" s="22">
        <f>(I8/I6)*I7+(I6-I8)/I6*I9</f>
        <v>70</v>
      </c>
    </row>
    <row r="11" spans="1:9" ht="19.5" customHeight="1">
      <c r="A11" s="20"/>
      <c r="B11" s="20" t="s">
        <v>16</v>
      </c>
      <c r="C11" s="15"/>
      <c r="D11" s="15"/>
      <c r="E11" s="17"/>
      <c r="F11" s="17"/>
      <c r="G11" s="17"/>
      <c r="H11" s="21" t="s">
        <v>17</v>
      </c>
      <c r="I11" s="23">
        <f>I10*SQRT(2)</f>
        <v>98.99494936611666</v>
      </c>
    </row>
    <row r="12" spans="4:9" ht="12.75">
      <c r="D12" s="1"/>
      <c r="E12" s="1"/>
      <c r="F12" s="1"/>
      <c r="G12" s="1"/>
      <c r="H12" s="9"/>
      <c r="I12" s="1"/>
    </row>
    <row r="13" spans="4:9" ht="12.75">
      <c r="D13" s="1"/>
      <c r="E13" s="1"/>
      <c r="F13" s="1"/>
      <c r="G13" s="1"/>
      <c r="H13" s="9"/>
      <c r="I13" s="1"/>
    </row>
    <row r="14" spans="4:9" ht="12.75">
      <c r="D14" s="1"/>
      <c r="E14" s="1"/>
      <c r="F14" s="1"/>
      <c r="G14" s="1"/>
      <c r="H14" s="9"/>
      <c r="I14" s="1"/>
    </row>
  </sheetData>
  <printOptions gridLines="1"/>
  <pageMargins left="0.75" right="0.75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50" zoomScaleNormal="50" workbookViewId="0" topLeftCell="A4">
      <selection activeCell="K23" sqref="K23"/>
    </sheetView>
  </sheetViews>
  <sheetFormatPr defaultColWidth="9.140625" defaultRowHeight="12.75"/>
  <cols>
    <col min="1" max="5" width="12.7109375" style="0" customWidth="1"/>
    <col min="6" max="6" width="14.57421875" style="0" customWidth="1"/>
    <col min="7" max="7" width="12.7109375" style="0" customWidth="1"/>
    <col min="8" max="8" width="18.28125" style="0" customWidth="1"/>
    <col min="9" max="10" width="12.7109375" style="0" customWidth="1"/>
  </cols>
  <sheetData>
    <row r="1" spans="1:16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5"/>
      <c r="L1" s="14"/>
      <c r="M1" s="13"/>
      <c r="N1" s="13"/>
      <c r="O1" s="13"/>
      <c r="P1" s="13"/>
    </row>
    <row r="2" spans="1:16" ht="1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14"/>
      <c r="M2" s="13"/>
      <c r="N2" s="13"/>
      <c r="O2" s="13"/>
      <c r="P2" s="13"/>
    </row>
    <row r="3" spans="1:16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5"/>
      <c r="L3" s="14"/>
      <c r="M3" s="13"/>
      <c r="N3" s="13"/>
      <c r="O3" s="13"/>
      <c r="P3" s="13"/>
    </row>
    <row r="4" spans="1:16" ht="19.5" customHeight="1">
      <c r="A4" s="27"/>
      <c r="B4" s="24"/>
      <c r="C4" s="24"/>
      <c r="D4" s="24"/>
      <c r="E4" s="24"/>
      <c r="F4" s="24"/>
      <c r="G4" s="24"/>
      <c r="H4" s="24"/>
      <c r="I4" s="24"/>
      <c r="J4" s="24"/>
      <c r="K4" s="25"/>
      <c r="L4" s="25"/>
      <c r="M4" s="25"/>
      <c r="N4" s="13"/>
      <c r="O4" s="13"/>
      <c r="P4" s="13"/>
    </row>
    <row r="5" spans="1:16" ht="19.5" customHeight="1">
      <c r="A5" s="27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13"/>
      <c r="O5" s="13"/>
      <c r="P5" s="13"/>
    </row>
    <row r="6" spans="1:16" ht="19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13"/>
      <c r="O6" s="13"/>
      <c r="P6" s="13"/>
    </row>
    <row r="7" spans="1:16" ht="19.5" customHeight="1">
      <c r="A7" s="24"/>
      <c r="B7" s="24"/>
      <c r="C7" s="24"/>
      <c r="D7" s="28"/>
      <c r="E7" s="28"/>
      <c r="F7" s="28"/>
      <c r="G7" s="29"/>
      <c r="H7" s="24"/>
      <c r="I7" s="24"/>
      <c r="J7" s="24"/>
      <c r="K7" s="25"/>
      <c r="L7" s="25"/>
      <c r="M7" s="25"/>
      <c r="N7" s="13"/>
      <c r="O7" s="13"/>
      <c r="P7" s="13"/>
    </row>
    <row r="8" spans="1:16" ht="19.5" customHeight="1">
      <c r="A8" s="24"/>
      <c r="B8" s="24" t="s">
        <v>9</v>
      </c>
      <c r="C8" s="24"/>
      <c r="D8" s="24"/>
      <c r="E8" s="28"/>
      <c r="F8" s="28"/>
      <c r="G8" s="28" t="s">
        <v>4</v>
      </c>
      <c r="H8" s="29">
        <v>1400</v>
      </c>
      <c r="I8" s="24"/>
      <c r="J8" s="24"/>
      <c r="K8" s="25"/>
      <c r="L8" s="25"/>
      <c r="M8" s="25"/>
      <c r="N8" s="13"/>
      <c r="O8" s="13"/>
      <c r="P8" s="13"/>
    </row>
    <row r="9" spans="1:16" ht="19.5" customHeight="1">
      <c r="A9" s="24"/>
      <c r="B9" s="24" t="s">
        <v>1</v>
      </c>
      <c r="C9" s="24"/>
      <c r="D9" s="24"/>
      <c r="E9" s="28"/>
      <c r="F9" s="28"/>
      <c r="G9" s="28" t="s">
        <v>2</v>
      </c>
      <c r="H9" s="29">
        <v>250</v>
      </c>
      <c r="I9" s="24"/>
      <c r="J9" s="24"/>
      <c r="K9" s="25"/>
      <c r="L9" s="25"/>
      <c r="M9" s="25"/>
      <c r="N9" s="13"/>
      <c r="O9" s="13"/>
      <c r="P9" s="13"/>
    </row>
    <row r="10" spans="1:16" ht="19.5" customHeight="1">
      <c r="A10" s="24"/>
      <c r="B10" s="24" t="s">
        <v>19</v>
      </c>
      <c r="C10" s="24"/>
      <c r="D10" s="24"/>
      <c r="E10" s="28"/>
      <c r="F10" s="28"/>
      <c r="G10" s="28" t="s">
        <v>20</v>
      </c>
      <c r="H10" s="29">
        <v>5</v>
      </c>
      <c r="I10" s="24"/>
      <c r="J10" s="24"/>
      <c r="K10" s="25"/>
      <c r="L10" s="25"/>
      <c r="M10" s="25"/>
      <c r="N10" s="13"/>
      <c r="O10" s="13"/>
      <c r="P10" s="13"/>
    </row>
    <row r="11" spans="1:16" ht="19.5" customHeight="1">
      <c r="A11" s="24"/>
      <c r="B11" s="24" t="s">
        <v>21</v>
      </c>
      <c r="C11" s="24"/>
      <c r="D11" s="24"/>
      <c r="E11" s="24"/>
      <c r="F11" s="24"/>
      <c r="G11" s="28" t="s">
        <v>22</v>
      </c>
      <c r="H11" s="30">
        <v>0.00039</v>
      </c>
      <c r="I11" s="31"/>
      <c r="J11" s="32"/>
      <c r="K11" s="33"/>
      <c r="L11" s="25"/>
      <c r="M11" s="25"/>
      <c r="N11" s="13"/>
      <c r="O11" s="13"/>
      <c r="P11" s="13"/>
    </row>
    <row r="12" spans="1:16" ht="19.5" customHeight="1">
      <c r="A12" s="32"/>
      <c r="B12" s="32" t="s">
        <v>23</v>
      </c>
      <c r="C12" s="24"/>
      <c r="D12" s="24"/>
      <c r="E12" s="24"/>
      <c r="F12" s="24"/>
      <c r="G12" s="31" t="s">
        <v>24</v>
      </c>
      <c r="H12" s="34">
        <f>POWER(H9/2,2)/(4*H10*POWER(2*H8,2))</f>
        <v>9.964923469387755E-05</v>
      </c>
      <c r="I12" s="31"/>
      <c r="J12" s="32"/>
      <c r="K12" s="33"/>
      <c r="L12" s="25"/>
      <c r="M12" s="25"/>
      <c r="N12" s="13"/>
      <c r="O12" s="13"/>
      <c r="P12" s="13"/>
    </row>
    <row r="13" spans="1:16" ht="19.5" customHeight="1">
      <c r="A13" s="32"/>
      <c r="B13" s="32" t="s">
        <v>41</v>
      </c>
      <c r="C13" s="24"/>
      <c r="D13" s="24"/>
      <c r="E13" s="28"/>
      <c r="F13" s="28"/>
      <c r="G13" s="31" t="s">
        <v>25</v>
      </c>
      <c r="H13" s="35">
        <f>4*H12*H8*(2*1-1)</f>
        <v>0.5580357142857143</v>
      </c>
      <c r="I13" s="29" t="s">
        <v>26</v>
      </c>
      <c r="J13" s="36"/>
      <c r="K13" s="37"/>
      <c r="L13" s="25"/>
      <c r="M13" s="25"/>
      <c r="N13" s="13"/>
      <c r="O13" s="13"/>
      <c r="P13" s="13"/>
    </row>
    <row r="14" spans="1:16" ht="19.5" customHeight="1">
      <c r="A14" s="24"/>
      <c r="B14" s="24"/>
      <c r="C14" s="24"/>
      <c r="D14" s="24"/>
      <c r="E14" s="28"/>
      <c r="F14" s="28"/>
      <c r="G14" s="31" t="s">
        <v>27</v>
      </c>
      <c r="H14" s="35">
        <f>4*H12*H8*(2*2-1)</f>
        <v>1.6741071428571428</v>
      </c>
      <c r="I14" s="29" t="s">
        <v>28</v>
      </c>
      <c r="J14" s="31"/>
      <c r="K14" s="37"/>
      <c r="L14" s="25"/>
      <c r="M14" s="25"/>
      <c r="N14" s="13"/>
      <c r="O14" s="13"/>
      <c r="P14" s="13"/>
    </row>
    <row r="15" spans="1:16" ht="19.5" customHeight="1">
      <c r="A15" s="24"/>
      <c r="B15" s="24"/>
      <c r="C15" s="24"/>
      <c r="D15" s="24"/>
      <c r="E15" s="28"/>
      <c r="F15" s="28"/>
      <c r="G15" s="31" t="s">
        <v>29</v>
      </c>
      <c r="H15" s="35">
        <f>4*H12*H8*(2*3-1)</f>
        <v>2.7901785714285716</v>
      </c>
      <c r="I15" s="29" t="s">
        <v>30</v>
      </c>
      <c r="J15" s="31"/>
      <c r="K15" s="37"/>
      <c r="L15" s="25"/>
      <c r="M15" s="25"/>
      <c r="N15" s="13"/>
      <c r="O15" s="13"/>
      <c r="P15" s="13"/>
    </row>
    <row r="16" spans="1:16" ht="19.5" customHeight="1">
      <c r="A16" s="24"/>
      <c r="B16" s="24"/>
      <c r="C16" s="24"/>
      <c r="D16" s="24"/>
      <c r="E16" s="28"/>
      <c r="F16" s="28"/>
      <c r="G16" s="31" t="s">
        <v>31</v>
      </c>
      <c r="H16" s="35">
        <f>4*H12*H8*(2*4-1)</f>
        <v>3.90625</v>
      </c>
      <c r="I16" s="29" t="s">
        <v>32</v>
      </c>
      <c r="J16" s="31"/>
      <c r="K16" s="37"/>
      <c r="L16" s="25"/>
      <c r="M16" s="25"/>
      <c r="N16" s="13"/>
      <c r="O16" s="13"/>
      <c r="P16" s="13"/>
    </row>
    <row r="17" spans="1:16" ht="19.5" customHeight="1">
      <c r="A17" s="24"/>
      <c r="B17" s="24"/>
      <c r="C17" s="24"/>
      <c r="D17" s="24"/>
      <c r="E17" s="28"/>
      <c r="F17" s="28"/>
      <c r="G17" s="31" t="s">
        <v>33</v>
      </c>
      <c r="H17" s="35">
        <f>4*H12*H8*(2*5-1)</f>
        <v>5.022321428571429</v>
      </c>
      <c r="I17" s="29" t="s">
        <v>34</v>
      </c>
      <c r="J17" s="31"/>
      <c r="K17" s="37"/>
      <c r="L17" s="25"/>
      <c r="M17" s="25"/>
      <c r="N17" s="13"/>
      <c r="O17" s="13"/>
      <c r="P17" s="13"/>
    </row>
    <row r="18" spans="1:16" ht="19.5" customHeight="1">
      <c r="A18" s="32"/>
      <c r="B18" s="32" t="s">
        <v>35</v>
      </c>
      <c r="C18" s="24"/>
      <c r="D18" s="24"/>
      <c r="E18" s="24"/>
      <c r="F18" s="24"/>
      <c r="G18" s="31" t="s">
        <v>6</v>
      </c>
      <c r="H18" s="38">
        <f>4*H12/H11</f>
        <v>1.0220434327577186</v>
      </c>
      <c r="I18" s="24"/>
      <c r="J18" s="32"/>
      <c r="K18" s="33"/>
      <c r="L18" s="25"/>
      <c r="M18" s="25"/>
      <c r="N18" s="13"/>
      <c r="O18" s="13"/>
      <c r="P18" s="13"/>
    </row>
    <row r="19" spans="1:16" ht="19.5" customHeight="1">
      <c r="A19" s="32"/>
      <c r="B19" s="32" t="s">
        <v>42</v>
      </c>
      <c r="C19" s="24"/>
      <c r="D19" s="24"/>
      <c r="E19" s="24"/>
      <c r="F19" s="24"/>
      <c r="G19" s="31" t="s">
        <v>36</v>
      </c>
      <c r="H19" s="36">
        <f>H9/2*SQRT(1/H10)</f>
        <v>55.90169943749474</v>
      </c>
      <c r="I19" s="29" t="s">
        <v>26</v>
      </c>
      <c r="J19" s="31"/>
      <c r="K19" s="37"/>
      <c r="L19" s="25"/>
      <c r="M19" s="25"/>
      <c r="N19" s="13"/>
      <c r="O19" s="13"/>
      <c r="P19" s="13"/>
    </row>
    <row r="20" spans="1:16" ht="19.5" customHeight="1">
      <c r="A20" s="24"/>
      <c r="B20" s="24"/>
      <c r="C20" s="24"/>
      <c r="D20" s="24"/>
      <c r="E20" s="24"/>
      <c r="F20" s="24"/>
      <c r="G20" s="31" t="s">
        <v>37</v>
      </c>
      <c r="H20" s="35">
        <f>H9/2*SQRT(2/H10)</f>
        <v>79.05694150420949</v>
      </c>
      <c r="I20" s="29" t="s">
        <v>28</v>
      </c>
      <c r="J20" s="31"/>
      <c r="K20" s="37"/>
      <c r="L20" s="25"/>
      <c r="M20" s="25"/>
      <c r="N20" s="13"/>
      <c r="O20" s="13"/>
      <c r="P20" s="13"/>
    </row>
    <row r="21" spans="1:16" ht="19.5" customHeight="1">
      <c r="A21" s="24"/>
      <c r="B21" s="24"/>
      <c r="C21" s="24"/>
      <c r="D21" s="24"/>
      <c r="E21" s="24"/>
      <c r="F21" s="24"/>
      <c r="G21" s="31" t="s">
        <v>38</v>
      </c>
      <c r="H21" s="35">
        <f>H9/2*SQRT(3/H10)</f>
        <v>96.82458365518542</v>
      </c>
      <c r="I21" s="29" t="s">
        <v>30</v>
      </c>
      <c r="J21" s="31"/>
      <c r="K21" s="37"/>
      <c r="L21" s="25"/>
      <c r="M21" s="25"/>
      <c r="N21" s="13"/>
      <c r="O21" s="13"/>
      <c r="P21" s="13"/>
    </row>
    <row r="22" spans="1:16" ht="19.5" customHeight="1">
      <c r="A22" s="24"/>
      <c r="B22" s="24"/>
      <c r="C22" s="24"/>
      <c r="D22" s="24"/>
      <c r="E22" s="24"/>
      <c r="F22" s="24"/>
      <c r="G22" s="31" t="s">
        <v>39</v>
      </c>
      <c r="H22" s="35">
        <f>H9/2*SQRT(4/H10)</f>
        <v>111.80339887498948</v>
      </c>
      <c r="I22" s="29" t="s">
        <v>32</v>
      </c>
      <c r="J22" s="31"/>
      <c r="K22" s="37"/>
      <c r="L22" s="25"/>
      <c r="M22" s="25"/>
      <c r="N22" s="13"/>
      <c r="O22" s="13"/>
      <c r="P22" s="13"/>
    </row>
    <row r="23" spans="1:16" ht="19.5" customHeight="1">
      <c r="A23" s="24"/>
      <c r="B23" s="24"/>
      <c r="C23" s="24"/>
      <c r="D23" s="24"/>
      <c r="E23" s="24"/>
      <c r="F23" s="24"/>
      <c r="G23" s="31" t="s">
        <v>40</v>
      </c>
      <c r="H23" s="35">
        <f>H9/2*SQRT(5/H10)</f>
        <v>125</v>
      </c>
      <c r="I23" s="29" t="s">
        <v>34</v>
      </c>
      <c r="J23" s="31"/>
      <c r="K23" s="37"/>
      <c r="L23" s="25"/>
      <c r="M23" s="25"/>
      <c r="N23" s="13"/>
      <c r="O23" s="13"/>
      <c r="P23" s="13"/>
    </row>
    <row r="24" spans="1:16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3"/>
      <c r="O24" s="13"/>
      <c r="P24" s="13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3"/>
      <c r="O25" s="13"/>
      <c r="P25" s="13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5"/>
      <c r="J26" s="26"/>
      <c r="K26" s="26"/>
      <c r="L26" s="26"/>
      <c r="M26" s="26"/>
      <c r="N26" s="13"/>
      <c r="O26" s="13"/>
      <c r="P26" s="13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3"/>
      <c r="O27" s="13"/>
      <c r="P27" s="13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3"/>
      <c r="O28" s="13"/>
      <c r="P28" s="13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3"/>
      <c r="O29" s="13"/>
      <c r="P29" s="13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3"/>
      <c r="O30" s="13"/>
      <c r="P30" s="13"/>
    </row>
    <row r="31" spans="1:1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</sheetData>
  <printOptions gridLines="1"/>
  <pageMargins left="0.75" right="0.75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IZRAČUNI ZA IZDELAVO OGLEDAL</dc:title>
  <dc:subject>TELESKOPI</dc:subject>
  <dc:creator>MITJA LASNIK</dc:creator>
  <cp:keywords/>
  <dc:description>VSI, KI POSKUŠATE GLEDATI V NEBO, NE OBUPAJTE KAJTI ČLOVEŠKA IZNAJDLJIVOST JE BREZMEJNA</dc:description>
  <cp:lastModifiedBy>franci</cp:lastModifiedBy>
  <cp:lastPrinted>2003-01-22T19:11:27Z</cp:lastPrinted>
  <dcterms:created xsi:type="dcterms:W3CDTF">1998-04-06T15:42:29Z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